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defaultThemeVersion="124226"/>
  <mc:AlternateContent xmlns:mc="http://schemas.openxmlformats.org/markup-compatibility/2006">
    <mc:Choice Requires="x15">
      <x15ac:absPath xmlns:x15ac="http://schemas.microsoft.com/office/spreadsheetml/2010/11/ac" url="Y:\LfL\OrgEinheiten\KErn\KErn-Wissenstransfer\2_GV\KSV\03_Gemeinsame Projekte\Coaching KSV\Speiseplan-Workshop\Aktualisierung Speiseplan-Check 2022\Mischkost\"/>
    </mc:Choice>
  </mc:AlternateContent>
  <xr:revisionPtr revIDLastSave="0" documentId="13_ncr:1_{0082F178-2697-4373-883D-6B0599F5E817}" xr6:coauthVersionLast="47" xr6:coauthVersionMax="47" xr10:uidLastSave="{00000000-0000-0000-0000-000000000000}"/>
  <bookViews>
    <workbookView xWindow="2130" yWindow="-15870" windowWidth="25440" windowHeight="15390" xr2:uid="{00000000-000D-0000-FFFF-FFFF00000000}"/>
  </bookViews>
  <sheets>
    <sheet name="Speiseplan-Check MV" sheetId="1" r:id="rId1"/>
    <sheet name="Erläuterungen" sheetId="4" r:id="rId2"/>
    <sheet name="Beispiel" sheetId="6" r:id="rId3"/>
  </sheets>
  <externalReferences>
    <externalReference r:id="rId4"/>
  </externalReferences>
  <definedNames>
    <definedName name="Auswahl">Beispiel!$L$11:$L$12</definedName>
    <definedName name="Auswahl2">Beispiel!$L$11:$L$12</definedName>
    <definedName name="_xlnm.Print_Area" localSheetId="2">Beispiel!$A$1:$Z$32</definedName>
    <definedName name="_xlnm.Print_Area" localSheetId="1">Erläuterungen!$A$1:$A$202</definedName>
    <definedName name="_xlnm.Print_Area" localSheetId="0">'Speiseplan-Check MV'!$A$1:$Z$32</definedName>
    <definedName name="Wert">[1]Tabelle2!$E$4:$E$5</definedName>
    <definedName name="Werte" localSheetId="2">#REF!</definedName>
    <definedName name="Werte" localSheetId="1">#REF!</definedName>
    <definedName name="Wer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9" i="6" l="1"/>
  <c r="X9" i="6" l="1"/>
  <c r="W10" i="6" l="1"/>
  <c r="W15" i="6" l="1"/>
  <c r="Z15" i="6" s="1"/>
  <c r="W27" i="1"/>
  <c r="X15" i="6" l="1"/>
  <c r="Y15" i="6"/>
  <c r="W14" i="6" l="1"/>
  <c r="Z14" i="6" s="1"/>
  <c r="W13" i="6"/>
  <c r="Z13" i="6" s="1"/>
  <c r="W14" i="1"/>
  <c r="W13" i="1"/>
  <c r="Z13" i="1" s="1"/>
  <c r="X14" i="1" l="1"/>
  <c r="Z14" i="1"/>
  <c r="X13" i="6"/>
  <c r="X14" i="6"/>
  <c r="Y13" i="6"/>
  <c r="Y14" i="6"/>
  <c r="X13" i="1"/>
  <c r="Y13" i="1"/>
  <c r="Y14" i="1"/>
  <c r="Z27" i="1" l="1"/>
  <c r="W28" i="6" l="1"/>
  <c r="Z28" i="6" s="1"/>
  <c r="W25" i="6"/>
  <c r="Z25" i="6" s="1"/>
  <c r="X28" i="6" l="1"/>
  <c r="Y28" i="6"/>
  <c r="X25" i="6"/>
  <c r="Y25" i="6"/>
  <c r="W16" i="6" l="1"/>
  <c r="Z16" i="6" s="1"/>
  <c r="Y16" i="6" l="1"/>
  <c r="X16" i="6"/>
  <c r="W16" i="1" l="1"/>
  <c r="Z16" i="1" s="1"/>
  <c r="W25" i="1"/>
  <c r="Y27" i="1"/>
  <c r="X27" i="1"/>
  <c r="X25" i="1" l="1"/>
  <c r="Z25" i="1"/>
  <c r="Y25" i="1"/>
  <c r="X16" i="1"/>
  <c r="Y16" i="1"/>
  <c r="W32" i="6"/>
  <c r="W31" i="6"/>
  <c r="W30" i="6"/>
  <c r="Z30" i="6" s="1"/>
  <c r="W29" i="6"/>
  <c r="W27" i="6"/>
  <c r="W26" i="6"/>
  <c r="Z26" i="6" s="1"/>
  <c r="W24" i="6"/>
  <c r="W23" i="6"/>
  <c r="W22" i="6"/>
  <c r="W21" i="6"/>
  <c r="W19" i="6"/>
  <c r="W17" i="6"/>
  <c r="W12" i="6"/>
  <c r="W11" i="6"/>
  <c r="Y12" i="6" l="1"/>
  <c r="Z11" i="6"/>
  <c r="Y11" i="6"/>
  <c r="X11" i="6"/>
  <c r="X12" i="6"/>
  <c r="Z12" i="6"/>
  <c r="Y17" i="6"/>
  <c r="Z17" i="6"/>
  <c r="Y19" i="6"/>
  <c r="Z19" i="6"/>
  <c r="Y21" i="6"/>
  <c r="Z21" i="6"/>
  <c r="Y22" i="6"/>
  <c r="Z22" i="6"/>
  <c r="Y23" i="6"/>
  <c r="Z23" i="6"/>
  <c r="Y24" i="6"/>
  <c r="Z24" i="6"/>
  <c r="Y27" i="6"/>
  <c r="Z27" i="6"/>
  <c r="Y30" i="6"/>
  <c r="Y29" i="6"/>
  <c r="Z29" i="6"/>
  <c r="Y26" i="6"/>
  <c r="X26" i="6"/>
  <c r="X17" i="6"/>
  <c r="X19" i="6"/>
  <c r="X21" i="6"/>
  <c r="X22" i="6"/>
  <c r="X23" i="6"/>
  <c r="X24" i="6"/>
  <c r="X27" i="6"/>
  <c r="X29" i="6"/>
  <c r="X30" i="6"/>
  <c r="W32" i="1" l="1"/>
  <c r="W31" i="1"/>
  <c r="W22" i="1" l="1"/>
  <c r="Z22" i="1" s="1"/>
  <c r="W23" i="1"/>
  <c r="Z23" i="1" s="1"/>
  <c r="W24" i="1"/>
  <c r="Z24" i="1" s="1"/>
  <c r="W26" i="1"/>
  <c r="W28" i="1"/>
  <c r="Z28" i="1" s="1"/>
  <c r="W29" i="1"/>
  <c r="Z29" i="1" s="1"/>
  <c r="W30" i="1"/>
  <c r="Z30" i="1" s="1"/>
  <c r="W21" i="1"/>
  <c r="Z21" i="1" s="1"/>
  <c r="W19" i="1"/>
  <c r="Z19" i="1" s="1"/>
  <c r="W17" i="1"/>
  <c r="Z17" i="1" s="1"/>
  <c r="W12" i="1"/>
  <c r="W15" i="1"/>
  <c r="W11" i="1"/>
  <c r="Z12" i="1" l="1"/>
  <c r="W10" i="1"/>
  <c r="Z26" i="1"/>
  <c r="X26" i="1"/>
  <c r="Z15" i="1"/>
  <c r="Y15" i="1"/>
  <c r="X15" i="1"/>
  <c r="Y12" i="1"/>
  <c r="Z11" i="1"/>
  <c r="X11" i="1"/>
  <c r="X12" i="1"/>
  <c r="Y9" i="1" s="1"/>
  <c r="Y11" i="1"/>
  <c r="Y26" i="1"/>
  <c r="X24" i="1"/>
  <c r="X28" i="1"/>
  <c r="Y28" i="1"/>
  <c r="X17" i="1"/>
  <c r="Y17" i="1"/>
  <c r="Y29" i="1"/>
  <c r="X29" i="1"/>
  <c r="Y23" i="1"/>
  <c r="X23" i="1"/>
  <c r="Y19" i="1"/>
  <c r="X19" i="1"/>
  <c r="Y22" i="1"/>
  <c r="X22" i="1"/>
  <c r="Y21" i="1"/>
  <c r="X21" i="1"/>
  <c r="Y30" i="1"/>
  <c r="X30" i="1"/>
  <c r="Y24" i="1"/>
  <c r="X9" i="1" l="1"/>
</calcChain>
</file>

<file path=xl/sharedStrings.xml><?xml version="1.0" encoding="utf-8"?>
<sst xmlns="http://schemas.openxmlformats.org/spreadsheetml/2006/main" count="314" uniqueCount="228">
  <si>
    <t>Speiseplan-Check Mittagsverpflegung - Auswertung des Mittagsverpflegungsangebots für 20 Verpflegungstage</t>
  </si>
  <si>
    <t xml:space="preserve">Name der Kita/Schule: </t>
  </si>
  <si>
    <t>Beachten Sie die Ausfüllhinweise unter Erläuterungen!</t>
  </si>
  <si>
    <t>IST</t>
  </si>
  <si>
    <t>Verpflegungstag</t>
  </si>
  <si>
    <t>Summe für 20 Tage</t>
  </si>
  <si>
    <t>Status</t>
  </si>
  <si>
    <t>insgesamt 20 x</t>
  </si>
  <si>
    <t>Zubereitung</t>
  </si>
  <si>
    <t>Getreide, Getreideprodukte und Kartoffeln</t>
  </si>
  <si>
    <t>davon max. 4 x Kartoffelerzeugnisse</t>
  </si>
  <si>
    <t>davon mind. 4 x Vollkornprodukte</t>
  </si>
  <si>
    <t>Obst</t>
  </si>
  <si>
    <t>Milch und Milchprodukte</t>
  </si>
  <si>
    <t>Sollwert nach DGE</t>
  </si>
  <si>
    <t>Häufigkeit innerhalb von 20 Verpflegungstagen</t>
  </si>
  <si>
    <t>Tag 1</t>
  </si>
  <si>
    <t>Tag 2</t>
  </si>
  <si>
    <t>Tag 3</t>
  </si>
  <si>
    <t>Tag 4</t>
  </si>
  <si>
    <t>Gericht</t>
  </si>
  <si>
    <t>Tag 5</t>
  </si>
  <si>
    <t>Tag 6</t>
  </si>
  <si>
    <t>Tag 7</t>
  </si>
  <si>
    <t>Tag 8</t>
  </si>
  <si>
    <t>Tag 9</t>
  </si>
  <si>
    <t>Tag 10</t>
  </si>
  <si>
    <t>Tag 11</t>
  </si>
  <si>
    <t>Tag 12</t>
  </si>
  <si>
    <t>Tag 13</t>
  </si>
  <si>
    <t>Tag 14</t>
  </si>
  <si>
    <t>Tag 15</t>
  </si>
  <si>
    <t>Tag 16</t>
  </si>
  <si>
    <t>Tag 17</t>
  </si>
  <si>
    <t>Tag 18</t>
  </si>
  <si>
    <t>Tag 19</t>
  </si>
  <si>
    <t>Tag 20</t>
  </si>
  <si>
    <t>Optimierungs-bedarf für 20 Tage</t>
  </si>
  <si>
    <t>Art des Gerichtes</t>
  </si>
  <si>
    <t>Fischgerichte</t>
  </si>
  <si>
    <t>davon max. 2 x süßes Hauptgericht</t>
  </si>
  <si>
    <t>Angaben zu den angebotenen Lebensmittelgruppen</t>
  </si>
  <si>
    <t>Gemüse, Salat und Hülsenfrüchte</t>
  </si>
  <si>
    <t>Anmerkung</t>
  </si>
  <si>
    <t>mind. 8 x Obst</t>
  </si>
  <si>
    <t>Vorsuppe mit Fleischeinlage</t>
  </si>
  <si>
    <t>süße Desserts, z.B. Kuchen, Pudding, Eis</t>
  </si>
  <si>
    <t xml:space="preserve">Achten Sie darauf Zucker selten und sparsam einzusetzen. </t>
  </si>
  <si>
    <t>1 x Fleischgericht</t>
  </si>
  <si>
    <t>1 x mageres Muskelfleisch</t>
  </si>
  <si>
    <t>1 x paniert und/oder frittiert</t>
  </si>
  <si>
    <t>Fischgerichte:</t>
  </si>
  <si>
    <t>1 x Fischgericht</t>
  </si>
  <si>
    <t>1 x vegetarisches Hauptgericht</t>
  </si>
  <si>
    <t>1 x Milch und Milchprodukte</t>
  </si>
  <si>
    <t>Kartoffelerzeugnisse in Form von Halbfertig- oder Fertigprodukten, wie z. B. Kroketten, Pommes frites, Kartoffelecken, Reibekuchen, Gnocchi, Pürree, Klöße</t>
  </si>
  <si>
    <t>1 x Vollkornprodukte</t>
  </si>
  <si>
    <t>1 x Gemüse</t>
  </si>
  <si>
    <t>Milch und Milchprodukte:</t>
  </si>
  <si>
    <t>1 x Obst</t>
  </si>
  <si>
    <t>1 x Getreide, Getreideprodukte und Kartoffeln</t>
  </si>
  <si>
    <t>Rohkost: alle Gemüsesorten als Rohkost, z. B. Tomaten, Gurke als Salat oder in Stifte, Scheiben geschnitten, Krautsalat, Kopf-,Eisberg-, Eichblatt-,Feldsalat, Endivie im gemischten Salat.</t>
  </si>
  <si>
    <t>Sonstiges</t>
  </si>
  <si>
    <t>Beispiel Leberknödelsuppe, Kaiserschmarrn mit Kirschkompott</t>
  </si>
  <si>
    <t>1 x süßes Hauptgericht</t>
  </si>
  <si>
    <r>
      <t xml:space="preserve">Handelt es sich um ein </t>
    </r>
    <r>
      <rPr>
        <b/>
        <sz val="11"/>
        <color theme="1"/>
        <rFont val="Calibri"/>
        <family val="2"/>
        <scheme val="minor"/>
      </rPr>
      <t>süßes Hauptgerich</t>
    </r>
    <r>
      <rPr>
        <sz val="11"/>
        <color theme="1"/>
        <rFont val="Calibri"/>
        <family val="2"/>
        <scheme val="minor"/>
      </rPr>
      <t xml:space="preserve">t z.B. Milchreis, Apfelpfannkuchen oder Grießbrei, wird zusätzlich bei </t>
    </r>
    <r>
      <rPr>
        <b/>
        <sz val="11"/>
        <color theme="1"/>
        <rFont val="Calibri"/>
        <family val="2"/>
        <scheme val="minor"/>
      </rPr>
      <t>süßem Hauptgericht</t>
    </r>
    <r>
      <rPr>
        <sz val="11"/>
        <color theme="1"/>
        <rFont val="Calibri"/>
        <family val="2"/>
        <scheme val="minor"/>
      </rPr>
      <t xml:space="preserve"> eine </t>
    </r>
    <r>
      <rPr>
        <b/>
        <sz val="11"/>
        <color theme="1"/>
        <rFont val="Calibri"/>
        <family val="2"/>
        <scheme val="minor"/>
      </rPr>
      <t>1</t>
    </r>
    <r>
      <rPr>
        <sz val="11"/>
        <color theme="1"/>
        <rFont val="Calibri"/>
        <family val="2"/>
        <scheme val="minor"/>
      </rPr>
      <t xml:space="preserve"> eingetragen.</t>
    </r>
  </si>
  <si>
    <r>
      <t xml:space="preserve">zuckerhaltige Desserts wie Kuchen, Pudding, Speiseeis, Müsli- oder Schokoladeriegel werden mit der Menge </t>
    </r>
    <r>
      <rPr>
        <b/>
        <sz val="11"/>
        <color theme="1"/>
        <rFont val="Calibri"/>
        <family val="2"/>
        <scheme val="minor"/>
      </rPr>
      <t>1</t>
    </r>
    <r>
      <rPr>
        <sz val="11"/>
        <color theme="1"/>
        <rFont val="Calibri"/>
        <family val="2"/>
        <scheme val="minor"/>
      </rPr>
      <t xml:space="preserve"> eingetragen</t>
    </r>
  </si>
  <si>
    <t>Cordon bleu mit Pommes</t>
  </si>
  <si>
    <t>Putenrollbraten mit Spätzle und Salat</t>
  </si>
  <si>
    <t>Makkaroni mit Tomatensoße, Eis</t>
  </si>
  <si>
    <t>Nudelauflauf mit Zucchini, Salat</t>
  </si>
  <si>
    <t>Leberknödelsuppe, Milchreis mit Apfelmus</t>
  </si>
  <si>
    <t>Chinesische Gemüsepfanne mit Reis, Eis</t>
  </si>
  <si>
    <t>Linseneintopf mit Würstchen und Gemüse</t>
  </si>
  <si>
    <t>Reissuppe, Pfannkuchen mit Marmelade</t>
  </si>
  <si>
    <t>Spinat mit Rühreiern und Petersilienkartoffeln, Joghurt</t>
  </si>
  <si>
    <t>Putengeschnetzeltes mit Pommes und Salat</t>
  </si>
  <si>
    <t>Fischfilet mit Petersilienkartoffeln, Blumenkohl und Zitronensoße</t>
  </si>
  <si>
    <t>Spaghetti Bolognese mit Salat</t>
  </si>
  <si>
    <t xml:space="preserve">Versuchen Sie fleischhaltige Vorsuppen durch vegetarische Alternativen wie Gemüse- oder Cremesuppen zu ersetzen. </t>
  </si>
  <si>
    <t>Beispiel Götterspeise mit Vanillesoße</t>
  </si>
  <si>
    <t>Mit dem Speiseplan-Check Mittagsverpflegung werten Sie das Verpflegungsangebot für 20 Tage aus. Tragen Sie dazu zunächst das Gericht mit allen Komponenten (Vorspeise, Hauptgericht, Dessert) in die Spalte des entsprechenden Verpflegungstages ein.</t>
  </si>
  <si>
    <t>Linseneintopf mit Gemüse, Fruchtjoghurt</t>
  </si>
  <si>
    <t>Tomatensuppe, Milchreis mit kompott</t>
  </si>
  <si>
    <t>Semmelknödel mit Rindergulasch und Paprika-Rahmsoße</t>
  </si>
  <si>
    <t>H#ähnchenfilets in Käsesoße mit Bandnüdeln und Salat</t>
  </si>
  <si>
    <t>Feine Bratwürste mit Salzkartoffeln, Obstsalat</t>
  </si>
  <si>
    <t>insgesamt 20 x ungesüßte Getränke</t>
  </si>
  <si>
    <r>
      <t xml:space="preserve">Ein Fleischgericht wird immer zunächst bei </t>
    </r>
    <r>
      <rPr>
        <b/>
        <sz val="11"/>
        <color theme="1"/>
        <rFont val="Calibri"/>
        <family val="2"/>
        <scheme val="minor"/>
      </rPr>
      <t>Fleisch- oder Wurstgerichten</t>
    </r>
    <r>
      <rPr>
        <sz val="11"/>
        <color theme="1"/>
        <rFont val="Calibri"/>
        <family val="2"/>
        <scheme val="minor"/>
      </rPr>
      <t xml:space="preserve"> mit der </t>
    </r>
    <r>
      <rPr>
        <b/>
        <sz val="11"/>
        <color theme="1"/>
        <rFont val="Calibri"/>
        <family val="2"/>
        <scheme val="minor"/>
      </rPr>
      <t>Menge 1</t>
    </r>
    <r>
      <rPr>
        <sz val="11"/>
        <color theme="1"/>
        <rFont val="Calibri"/>
        <family val="2"/>
        <scheme val="minor"/>
      </rPr>
      <t xml:space="preserve"> eingetragen. </t>
    </r>
  </si>
  <si>
    <r>
      <t>Ist ein Fleischgericht paniert und/oder frittiert, wird bei</t>
    </r>
    <r>
      <rPr>
        <b/>
        <sz val="11"/>
        <color theme="1"/>
        <rFont val="Calibri"/>
        <family val="2"/>
        <scheme val="minor"/>
      </rPr>
      <t xml:space="preserve"> paniert und/oder frittiert</t>
    </r>
    <r>
      <rPr>
        <sz val="11"/>
        <color theme="1"/>
        <rFont val="Calibri"/>
        <family val="2"/>
        <scheme val="minor"/>
      </rPr>
      <t xml:space="preserve"> </t>
    </r>
    <r>
      <rPr>
        <b/>
        <sz val="11"/>
        <color theme="1"/>
        <rFont val="Calibri"/>
        <family val="2"/>
        <scheme val="minor"/>
      </rPr>
      <t xml:space="preserve">zusätzlich </t>
    </r>
    <r>
      <rPr>
        <sz val="11"/>
        <color theme="1"/>
        <rFont val="Calibri"/>
        <family val="2"/>
        <scheme val="minor"/>
      </rPr>
      <t xml:space="preserve">eine </t>
    </r>
    <r>
      <rPr>
        <b/>
        <sz val="11"/>
        <color theme="1"/>
        <rFont val="Calibri"/>
        <family val="2"/>
        <scheme val="minor"/>
      </rPr>
      <t>1</t>
    </r>
    <r>
      <rPr>
        <sz val="11"/>
        <color theme="1"/>
        <rFont val="Calibri"/>
        <family val="2"/>
        <scheme val="minor"/>
      </rPr>
      <t xml:space="preserve"> eingetragen. </t>
    </r>
  </si>
  <si>
    <r>
      <t xml:space="preserve">Ist im Gericht eine Stärkebeilage enthalten, tragen Sie eine </t>
    </r>
    <r>
      <rPr>
        <b/>
        <sz val="11"/>
        <color theme="1"/>
        <rFont val="Calibri"/>
        <family val="2"/>
        <scheme val="minor"/>
      </rPr>
      <t>1</t>
    </r>
    <r>
      <rPr>
        <sz val="11"/>
        <color theme="1"/>
        <rFont val="Calibri"/>
        <family val="2"/>
        <scheme val="minor"/>
      </rPr>
      <t xml:space="preserve"> bei </t>
    </r>
    <r>
      <rPr>
        <b/>
        <sz val="11"/>
        <color theme="1"/>
        <rFont val="Calibri"/>
        <family val="2"/>
        <scheme val="minor"/>
      </rPr>
      <t xml:space="preserve">Getreide, Getreideprodukte und Kartoffeln </t>
    </r>
    <r>
      <rPr>
        <sz val="11"/>
        <color theme="1"/>
        <rFont val="Calibri"/>
        <family val="2"/>
        <scheme val="minor"/>
      </rPr>
      <t xml:space="preserve">ein. Handelt es sich zusätzlich um ein </t>
    </r>
    <r>
      <rPr>
        <b/>
        <sz val="11"/>
        <color theme="1"/>
        <rFont val="Calibri"/>
        <family val="2"/>
        <scheme val="minor"/>
      </rPr>
      <t>Vollkornprodukt</t>
    </r>
    <r>
      <rPr>
        <sz val="11"/>
        <color theme="1"/>
        <rFont val="Calibri"/>
        <family val="2"/>
        <scheme val="minor"/>
      </rPr>
      <t xml:space="preserve"> wird auch hier entsprechend eine Eintragung vorgenommen. Gleiches gilt bei einem </t>
    </r>
    <r>
      <rPr>
        <b/>
        <sz val="11"/>
        <color theme="1"/>
        <rFont val="Calibri"/>
        <family val="2"/>
        <scheme val="minor"/>
      </rPr>
      <t>Kartoffelerzeugnis.</t>
    </r>
    <r>
      <rPr>
        <sz val="11"/>
        <color theme="1"/>
        <rFont val="Calibri"/>
        <family val="2"/>
        <scheme val="minor"/>
      </rPr>
      <t xml:space="preserve">  </t>
    </r>
    <r>
      <rPr>
        <b/>
        <sz val="11"/>
        <color theme="1"/>
        <rFont val="Calibri"/>
        <family val="2"/>
        <scheme val="minor"/>
      </rPr>
      <t/>
    </r>
  </si>
  <si>
    <t xml:space="preserve">Fleisch und Wurstwaren insgesamt, wie z. B. Spaghetti Bolognese, Gemüse-Hackfleisch-Auflauf, Schinkennudeln, Wiener mit Semmel, Pizza Salami oder Schinken, Hähnchen Nuggets, Hühnerfrikasse, Rinderroulade, Rinderbraten, Geschnetzeltes, Hähnchenschnitzel, Putenbrust u. Ä. </t>
  </si>
  <si>
    <t>Alle Sorten, wie z. B. Apfel, Birne, Pflaumen, Kirschen, Banane, Mandarine, bevorzugt frisch, geschnitten, tiefgekühlt oder aus der Konserve (ohne Zuckerzusatz), als Fruchtmus oder -kompott, Püree, Obstsalat.</t>
  </si>
  <si>
    <r>
      <t xml:space="preserve">Besteht ein Fleischgericht aus magerem Muskelfleisch wird </t>
    </r>
    <r>
      <rPr>
        <b/>
        <sz val="11"/>
        <color theme="1"/>
        <rFont val="Calibri"/>
        <family val="2"/>
        <scheme val="minor"/>
      </rPr>
      <t xml:space="preserve">zusätzlich </t>
    </r>
    <r>
      <rPr>
        <sz val="11"/>
        <color theme="1"/>
        <rFont val="Calibri"/>
        <family val="2"/>
        <scheme val="minor"/>
      </rPr>
      <t>eine</t>
    </r>
    <r>
      <rPr>
        <b/>
        <sz val="11"/>
        <color theme="1"/>
        <rFont val="Calibri"/>
        <family val="2"/>
        <scheme val="minor"/>
      </rPr>
      <t xml:space="preserve"> 1</t>
    </r>
    <r>
      <rPr>
        <sz val="11"/>
        <color theme="1"/>
        <rFont val="Calibri"/>
        <family val="2"/>
        <scheme val="minor"/>
      </rPr>
      <t xml:space="preserve"> bei </t>
    </r>
    <r>
      <rPr>
        <b/>
        <sz val="11"/>
        <color theme="1"/>
        <rFont val="Calibri"/>
        <family val="2"/>
        <scheme val="minor"/>
      </rPr>
      <t>magerem Muskelfleisch</t>
    </r>
    <r>
      <rPr>
        <sz val="11"/>
        <color theme="1"/>
        <rFont val="Calibri"/>
        <family val="2"/>
        <scheme val="minor"/>
      </rPr>
      <t xml:space="preserve"> eingetragen. </t>
    </r>
  </si>
  <si>
    <t>Ovo-lacto-vegetarische Gerichte ohne Fleisch und Fleischprodukte, Fisch und Geflügel, wie z. B. Gemüselasagne, Gemüse-Reis-Pfanne, Pellkartoffeln mit Quark, Rührei, andere Eigerichte</t>
  </si>
  <si>
    <t>1 x Rohkost und Salat</t>
  </si>
  <si>
    <t>1 x süße Desserts</t>
  </si>
  <si>
    <t>Mageres Muskelfleisch ist z.B. Putenbrust, Hähnchenschnitzel, Hühnerfrikasse, Rinderroulade, Rinder- und Schweinebraten, Rindergulasch, Geschnetzeltes</t>
  </si>
  <si>
    <t>Ausfüllhinweise für den Speiseplan-Check-Mittagsverpflegung</t>
  </si>
  <si>
    <t>Beispiel Schokoladenpudding</t>
  </si>
  <si>
    <t>1 x süßes Dessert</t>
  </si>
  <si>
    <t xml:space="preserve">1 x fleischhaltige Vorsuppe </t>
  </si>
  <si>
    <t>fleischhaltige Vorsuppe</t>
  </si>
  <si>
    <t>Fischnuggets (Seelachs), Pommes, Remouladensoße, Obst</t>
  </si>
  <si>
    <t>Ersetzen Sie fleischhaltige Vorsuppen durch vegetarische Alternativen wie Gemüsesuppen</t>
  </si>
  <si>
    <t>max. 4 x  frittierte und/oder panierte Produkte</t>
  </si>
  <si>
    <t>mind. 8 x  Milch und Milchprodukte</t>
  </si>
  <si>
    <r>
      <t xml:space="preserve">Es wird immer  die Menge </t>
    </r>
    <r>
      <rPr>
        <b/>
        <sz val="11"/>
        <color theme="1"/>
        <rFont val="Calibri"/>
        <family val="2"/>
        <scheme val="minor"/>
      </rPr>
      <t>1</t>
    </r>
    <r>
      <rPr>
        <sz val="11"/>
        <color theme="1"/>
        <rFont val="Calibri"/>
        <family val="2"/>
        <scheme val="minor"/>
      </rPr>
      <t xml:space="preserve"> bei </t>
    </r>
    <r>
      <rPr>
        <b/>
        <sz val="11"/>
        <color theme="1"/>
        <rFont val="Calibri"/>
        <family val="2"/>
        <scheme val="minor"/>
      </rPr>
      <t>vegetarischen Hauptgerichten</t>
    </r>
    <r>
      <rPr>
        <sz val="11"/>
        <color theme="1"/>
        <rFont val="Calibri"/>
        <family val="2"/>
        <scheme val="minor"/>
      </rPr>
      <t xml:space="preserve"> eingetragen. </t>
    </r>
  </si>
  <si>
    <t xml:space="preserve">Zählen Sie ganze Portionen und orientieren Sie sich an empfohlenen Portionsgrößen. Hinweise dazu folgen bei den Ausfüllhinweisen zu den einzelnen Kriterien. </t>
  </si>
  <si>
    <r>
      <t xml:space="preserve">Tragen Sie immer zunächst eine </t>
    </r>
    <r>
      <rPr>
        <b/>
        <sz val="11"/>
        <color theme="1"/>
        <rFont val="Calibri"/>
        <family val="2"/>
        <scheme val="minor"/>
      </rPr>
      <t>1</t>
    </r>
    <r>
      <rPr>
        <sz val="11"/>
        <color theme="1"/>
        <rFont val="Calibri"/>
        <family val="2"/>
        <scheme val="minor"/>
      </rPr>
      <t xml:space="preserve"> bei</t>
    </r>
    <r>
      <rPr>
        <b/>
        <sz val="11"/>
        <color theme="1"/>
        <rFont val="Calibri"/>
        <family val="2"/>
        <scheme val="minor"/>
      </rPr>
      <t xml:space="preserve"> Gemüse, Hülsenfrüchte, Rohkost oder Salat </t>
    </r>
    <r>
      <rPr>
        <sz val="11"/>
        <color theme="1"/>
        <rFont val="Calibri"/>
        <family val="2"/>
        <scheme val="minor"/>
      </rPr>
      <t xml:space="preserve">ein. Enthält das Gericht eine Salat- oder Rohkostkomponente wird diese zusätzlich bei </t>
    </r>
    <r>
      <rPr>
        <b/>
        <sz val="11"/>
        <color theme="1"/>
        <rFont val="Calibri"/>
        <family val="2"/>
        <scheme val="minor"/>
      </rPr>
      <t xml:space="preserve">Rohkost und Salat </t>
    </r>
    <r>
      <rPr>
        <sz val="11"/>
        <color theme="1"/>
        <rFont val="Calibri"/>
        <family val="2"/>
        <scheme val="minor"/>
      </rPr>
      <t>mit einer</t>
    </r>
    <r>
      <rPr>
        <b/>
        <sz val="11"/>
        <color theme="1"/>
        <rFont val="Calibri"/>
        <family val="2"/>
        <scheme val="minor"/>
      </rPr>
      <t xml:space="preserve"> 1 </t>
    </r>
    <r>
      <rPr>
        <sz val="11"/>
        <color theme="1"/>
        <rFont val="Calibri"/>
        <family val="2"/>
        <scheme val="minor"/>
      </rPr>
      <t>eingetragen.</t>
    </r>
  </si>
  <si>
    <r>
      <rPr>
        <b/>
        <sz val="11"/>
        <color theme="1"/>
        <rFont val="Calibri"/>
        <family val="2"/>
        <scheme val="minor"/>
      </rPr>
      <t>Nicht vergessen:</t>
    </r>
    <r>
      <rPr>
        <sz val="11"/>
        <color theme="1"/>
        <rFont val="Calibri"/>
        <family val="2"/>
        <scheme val="minor"/>
      </rPr>
      <t xml:space="preserve"> Kartoffelerzeugnisse wie z.B. Pommes frites oder Kroketten werden auch </t>
    </r>
    <r>
      <rPr>
        <b/>
        <sz val="11"/>
        <color theme="1"/>
        <rFont val="Calibri"/>
        <family val="2"/>
        <scheme val="minor"/>
      </rPr>
      <t>zusätzlich</t>
    </r>
    <r>
      <rPr>
        <sz val="11"/>
        <color theme="1"/>
        <rFont val="Calibri"/>
        <family val="2"/>
        <scheme val="minor"/>
      </rPr>
      <t xml:space="preserve"> bei </t>
    </r>
    <r>
      <rPr>
        <b/>
        <sz val="11"/>
        <color theme="1"/>
        <rFont val="Calibri"/>
        <family val="2"/>
        <scheme val="minor"/>
      </rPr>
      <t>paniert/frittiert</t>
    </r>
    <r>
      <rPr>
        <sz val="11"/>
        <color theme="1"/>
        <rFont val="Calibri"/>
        <family val="2"/>
        <scheme val="minor"/>
      </rPr>
      <t xml:space="preserve"> eingetragen!</t>
    </r>
  </si>
  <si>
    <r>
      <t>Enthält ein milchhaltiges Dessert einen</t>
    </r>
    <r>
      <rPr>
        <b/>
        <sz val="11"/>
        <color theme="1"/>
        <rFont val="Calibri"/>
        <family val="2"/>
        <scheme val="minor"/>
      </rPr>
      <t xml:space="preserve"> hohen Zuckeranteil</t>
    </r>
    <r>
      <rPr>
        <sz val="11"/>
        <color theme="1"/>
        <rFont val="Calibri"/>
        <family val="2"/>
        <scheme val="minor"/>
      </rPr>
      <t xml:space="preserve">, z.B. Pudding, Vanillesoße, Milchspeiseeis, Kuchen usw. wird </t>
    </r>
    <r>
      <rPr>
        <b/>
        <sz val="11"/>
        <color theme="1"/>
        <rFont val="Calibri"/>
        <family val="2"/>
        <scheme val="minor"/>
      </rPr>
      <t>zusätzlich zu Milchprodukt</t>
    </r>
    <r>
      <rPr>
        <sz val="11"/>
        <color theme="1"/>
        <rFont val="Calibri"/>
        <family val="2"/>
        <scheme val="minor"/>
      </rPr>
      <t xml:space="preserve"> auch </t>
    </r>
    <r>
      <rPr>
        <b/>
        <sz val="11"/>
        <color theme="1"/>
        <rFont val="Calibri"/>
        <family val="2"/>
        <scheme val="minor"/>
      </rPr>
      <t>eine 1</t>
    </r>
    <r>
      <rPr>
        <sz val="11"/>
        <color theme="1"/>
        <rFont val="Calibri"/>
        <family val="2"/>
        <scheme val="minor"/>
      </rPr>
      <t xml:space="preserve"> bei </t>
    </r>
    <r>
      <rPr>
        <b/>
        <sz val="11"/>
        <color theme="1"/>
        <rFont val="Calibri"/>
        <family val="2"/>
        <scheme val="minor"/>
      </rPr>
      <t xml:space="preserve">süßem Dessert </t>
    </r>
    <r>
      <rPr>
        <sz val="11"/>
        <color theme="1"/>
        <rFont val="Calibri"/>
        <family val="2"/>
        <scheme val="minor"/>
      </rPr>
      <t xml:space="preserve">eingetragen. </t>
    </r>
  </si>
  <si>
    <r>
      <t xml:space="preserve">Werden zu einem süßen Hauptgericht </t>
    </r>
    <r>
      <rPr>
        <b/>
        <sz val="11"/>
        <color theme="1"/>
        <rFont val="Calibri"/>
        <family val="2"/>
        <scheme val="minor"/>
      </rPr>
      <t>Vorsuppen mit Fleischeinlage, Fleischsuppe oder Hühnersuppe</t>
    </r>
    <r>
      <rPr>
        <sz val="11"/>
        <color theme="1"/>
        <rFont val="Calibri"/>
        <family val="2"/>
        <scheme val="minor"/>
      </rPr>
      <t xml:space="preserve"> (auch als klare Brühe) angeboten, wird an dieser Stelle eine </t>
    </r>
    <r>
      <rPr>
        <b/>
        <sz val="11"/>
        <color theme="1"/>
        <rFont val="Calibri"/>
        <family val="2"/>
        <scheme val="minor"/>
      </rPr>
      <t xml:space="preserve">1 </t>
    </r>
    <r>
      <rPr>
        <sz val="11"/>
        <color theme="1"/>
        <rFont val="Calibri"/>
        <family val="2"/>
        <scheme val="minor"/>
      </rPr>
      <t xml:space="preserve">eingetragen. </t>
    </r>
  </si>
  <si>
    <t>Getreide, Getreideprodukte (Brot, Semmeln, Baguette), Reis (z. B als Reispfanne, als Beilage), Teigwaren (z. B. Nudeln als Beilage, Lasagne), weitere Getreideprodukte (z. B. Couscous-Salat, Hirseauflauf, Grünkern-Bratlinge, Polentaschnitten), Kartoffeln, wie z. B. Salz-/Pellkartoffeln, Folienkartoffel, Kartoffelsalat sowie Gerichte auf Kartoffelbasis (Kartoffel-Gemüse-Auflauf, Kartoffel-Eintopf)</t>
  </si>
  <si>
    <t>Vollkornprodukte wie Vollkornnudeln, Naturreis, Vollkornbrot/-semmeln, Vollkornpizza, Goldhirse, Grünkern (als Bratling oder Suppeneinlage)</t>
  </si>
  <si>
    <t>Milch, Milchprodukte wie Naturjoghurt, Käse wie Emmentaler, Bergkäse, Feta, Camembert, Speisequark z.B. in Aufläufen, Salatdressings, Dips, Soßen, Pudding, Joghurt- oder Quarkspeisen.</t>
  </si>
  <si>
    <t>Rindfleischpflanzerl, Apfelrotkohl, Salzkartoffeln</t>
  </si>
  <si>
    <t>4 x Fischgerichte</t>
  </si>
  <si>
    <t xml:space="preserve">Frittierte und / oder panierte Produkte </t>
  </si>
  <si>
    <t xml:space="preserve">davon mind. 4 x als Stückobst </t>
  </si>
  <si>
    <t>davon mind. 4 x Hülsenfrüchte</t>
  </si>
  <si>
    <t>Vegetarische Speisen mit und ohne Ei</t>
  </si>
  <si>
    <t xml:space="preserve">davon mind. 2 x fettreicher Fisch </t>
  </si>
  <si>
    <t>davon max. 4 x Fleischersatzprodukte</t>
  </si>
  <si>
    <t xml:space="preserve">davon mind. 50 % mageres Muskelfleisch </t>
  </si>
  <si>
    <t>davon mind. 50 %  mageres Muskelfleisch</t>
  </si>
  <si>
    <t>Ungesüßte Getränke</t>
  </si>
  <si>
    <t>Frittierte und/oder panierte Produkte</t>
  </si>
  <si>
    <t>Vegetarische Pizza, Salat, Apfel-Mango-Smoothie</t>
  </si>
  <si>
    <t>20 x  Getreide, Getreideprodukte und Kartoffeln (1 x täglich)</t>
  </si>
  <si>
    <t>20 x Gemüse, Salat und Hülsenfrüchte (1 x täglich)</t>
  </si>
  <si>
    <t>Fleisch und Wurstwaren:</t>
  </si>
  <si>
    <t xml:space="preserve">Gute Lieferanten für Omega-3-Fettsäuren: Forelle, Hering, Lacks, Makrele </t>
  </si>
  <si>
    <t>Vegetarische Gerichte:</t>
  </si>
  <si>
    <t>1 x Vegetarisches Gericht</t>
  </si>
  <si>
    <t>1 x Süßes Hauptgericht</t>
  </si>
  <si>
    <t xml:space="preserve">1 x Gemüse, Salat und Hülsenfrüchte </t>
  </si>
  <si>
    <t xml:space="preserve">1 x Getreide, Getreideprodukte, Kartoffeln </t>
  </si>
  <si>
    <t xml:space="preserve">1 x Fleischersatzprodukte </t>
  </si>
  <si>
    <t>1 x Vegetarische Gerichte</t>
  </si>
  <si>
    <t>1 x Stückobst</t>
  </si>
  <si>
    <t>Rapsöl ist Standardfett:</t>
  </si>
  <si>
    <t xml:space="preserve">Fettgehalt: </t>
  </si>
  <si>
    <r>
      <t xml:space="preserve">Käse: max. 30 % </t>
    </r>
    <r>
      <rPr>
        <i/>
        <sz val="11"/>
        <color theme="1"/>
        <rFont val="Calibri"/>
        <family val="2"/>
        <scheme val="minor"/>
      </rPr>
      <t xml:space="preserve">Fett absolut </t>
    </r>
  </si>
  <si>
    <r>
      <t xml:space="preserve">Speisequark: max. 5 % </t>
    </r>
    <r>
      <rPr>
        <i/>
        <sz val="11"/>
        <color theme="1"/>
        <rFont val="Calibri"/>
        <family val="2"/>
        <scheme val="minor"/>
      </rPr>
      <t>Fett absolut</t>
    </r>
    <r>
      <rPr>
        <sz val="11"/>
        <color theme="1"/>
        <rFont val="Calibri"/>
        <family val="2"/>
        <scheme val="minor"/>
      </rPr>
      <t xml:space="preserve"> (ohne Zucker und Süßungsmittel)</t>
    </r>
  </si>
  <si>
    <r>
      <t xml:space="preserve">Milch, Naturjoghut, Buttermilch, Dickmilch, Kefir: max. 3,8 % </t>
    </r>
    <r>
      <rPr>
        <i/>
        <sz val="11"/>
        <color theme="1"/>
        <rFont val="Calibri"/>
        <family val="2"/>
        <scheme val="minor"/>
      </rPr>
      <t>Fett absolut</t>
    </r>
    <r>
      <rPr>
        <sz val="11"/>
        <color theme="1"/>
        <rFont val="Calibri"/>
        <family val="2"/>
        <scheme val="minor"/>
      </rPr>
      <t xml:space="preserve"> (ohne Zucker und Süßungsmittel)</t>
    </r>
  </si>
  <si>
    <t xml:space="preserve">Fleischersatzprodukte laut DGE: Hierzu zählen hochverarbeitete, küchenfertige Produkte wie „Würstchen“, „Schnitzel“ oder Bratlinge auf Soja-, Tofu-, Lupinen-, Pilz- oder Milchbasis sowie aus Seitan. Tofu sowie eingelegter Tofu, der nicht weiterverarbeitet ist, zählt in diesem Sinne nicht als industriell hergestelltes Fleischersatzprodukt </t>
  </si>
  <si>
    <r>
      <t xml:space="preserve">Enthält das Gericht Komponenten in Form von hochverarbeiteten, küchenfertigen Produkten wie Soja-"Fleisch", Soja-"Schnetzel", "Würstchen", "Schnitzel", "Geschnetzeltes", "Hack", "Bällchen", Bratlinge auf Soja-, Tofu-, Lupinen- oder Milchbasis, aus Quorn oder Seitan o.ä. wird bei </t>
    </r>
    <r>
      <rPr>
        <b/>
        <sz val="11"/>
        <color theme="1"/>
        <rFont val="Calibri"/>
        <family val="2"/>
        <scheme val="minor"/>
      </rPr>
      <t xml:space="preserve">industriell hergestellten Fleischersatzprodukten die Menge 1 </t>
    </r>
    <r>
      <rPr>
        <sz val="11"/>
        <color theme="1"/>
        <rFont val="Calibri"/>
        <family val="2"/>
        <scheme val="minor"/>
      </rPr>
      <t>eingetragen.</t>
    </r>
  </si>
  <si>
    <t>Eier:</t>
  </si>
  <si>
    <t>Fleisch-, Wurstgerichte</t>
  </si>
  <si>
    <t xml:space="preserve">1 x Rohkost </t>
  </si>
  <si>
    <r>
      <t xml:space="preserve">Beispiel </t>
    </r>
    <r>
      <rPr>
        <i/>
        <u/>
        <sz val="11"/>
        <color theme="1"/>
        <rFont val="Calibri"/>
        <family val="2"/>
        <scheme val="minor"/>
      </rPr>
      <t>Soja</t>
    </r>
    <r>
      <rPr>
        <u/>
        <sz val="11"/>
        <color theme="1"/>
        <rFont val="Calibri"/>
        <family val="2"/>
        <scheme val="minor"/>
      </rPr>
      <t>bolognese mit Vollkornspaghetti und einem gemischten Salat</t>
    </r>
  </si>
  <si>
    <t>1 x Vollkorn</t>
  </si>
  <si>
    <t xml:space="preserve">Seefisch ist eine gute Jodquelle (Beispiele für jodreiche Fische: Kabeljau, Schellfisch, Seelachs) </t>
  </si>
  <si>
    <t>1 x fettreicher Fisch</t>
  </si>
  <si>
    <t xml:space="preserve">Seefisch aus nicht überfischten Beständen z. B. Kabeljau, Seelachs, Makrele, Hering </t>
  </si>
  <si>
    <t>Orientierungswerte für Lebensmittelmengen pro Kind bzw. pro Schüler</t>
  </si>
  <si>
    <t>Beispiel Lachsfilet (= fettreicher Seefisch)</t>
  </si>
  <si>
    <t>Beispiel paniertes Hähnchenschnitzel</t>
  </si>
  <si>
    <t>Beispiel Pellkartoffeln mit Kräuterquark</t>
  </si>
  <si>
    <t>Beispiel Milchreis mit Apfelmus</t>
  </si>
  <si>
    <t>Beispiel Vollkorn-Spirelli mit Tomaten-Gemüse-Ragout</t>
  </si>
  <si>
    <t>Beispiel Reis-Gemüse-Pfanne mit Putenstreifen und ein gemischter Salat</t>
  </si>
  <si>
    <t xml:space="preserve">Berechnung von Portionsgrößen: </t>
  </si>
  <si>
    <t xml:space="preserve">Für 1 bis unter 4-Jährige: ca. 1600 g in 20 Verpflegungstagen </t>
  </si>
  <si>
    <t xml:space="preserve">Für 4 bis unter 7-Jährige: ca. 1800 g in 20 Verpflegungstagen </t>
  </si>
  <si>
    <t>Für Schüler der Primarstufe (6 bis unter 10 Jahre): ca. 2400 g in 20 Verpflegungstagen</t>
  </si>
  <si>
    <t xml:space="preserve">Für Schüler der Sekundarstufe (10 bis unter 19 Jahre): ca. 2600 - 3200 g in 20 Verpflegungstagen  </t>
  </si>
  <si>
    <t xml:space="preserve">Für 1 bis unter 4-Jährige: ca. 2000 g in 20 Verpflegungstagen --&gt; davon Hülsenfrüchte  ca. 280 g in 20 Verpflegungstagen </t>
  </si>
  <si>
    <t xml:space="preserve">Für 4 bis unter 7-Jährige: ca. 2400 g in 20 Verpflegungstagen --&gt; davon Hülsenfrüchte  ca. 360 g in 20 Verpflegungstagen </t>
  </si>
  <si>
    <t xml:space="preserve">Für Schüler der Primarstufe (6 bis unter 10 Jahre): ca. 3200 g in 20 Verpflegungstagen --&gt; davon Hülsenfrüchte  ca. 320 g in 20 Verpflegungstagen </t>
  </si>
  <si>
    <t xml:space="preserve">Für Schüler der Sekundarstufe (10 bis unter 19 Jahre): ca. 3600 - 4800 g in 20 Verpflegungstagen --&gt; davon Hülsenfrüchte ca. 400 - 480 g in 20 Verpflegungstagen </t>
  </si>
  <si>
    <t xml:space="preserve">Für 1 bis unter 4-Jährige: ca. 600 g in 20 Verpflegungstagen </t>
  </si>
  <si>
    <t xml:space="preserve">Für 4 bis unter 7-Jährige: ca. 680 g in 20 Verpflegungstagen </t>
  </si>
  <si>
    <t>Für Schüler der Primarstufe (6 bis unter 10 Jahre): ca. 600 g in 20 Verpflegungstagen</t>
  </si>
  <si>
    <t xml:space="preserve">Für Schüler der Sekundarstufe (10 bis unter 19 Jahre): ca. 600 - 800 g in 20 Verpflegungstagen  </t>
  </si>
  <si>
    <t xml:space="preserve">Für 1 bis unter 4-Jährige: ca. 120 g in 20 Verpflegungstagen </t>
  </si>
  <si>
    <t xml:space="preserve">Für 4 bis unter 7-Jährige: ca. 140 g in 20 Verpflegungstagen </t>
  </si>
  <si>
    <t xml:space="preserve">Für 1 bis unter 4-Jährige: ca. 480 g in 20 Verpflegungstagen </t>
  </si>
  <si>
    <t xml:space="preserve">Für 4 bis unter 7-Jährige: ca. 560 g in 20 Verpflegungstagen </t>
  </si>
  <si>
    <t>Für Schüler der Primarstufe (6 bis unter 10 Jahre): ca. 800 g in 20 Verpflegungstagen</t>
  </si>
  <si>
    <t xml:space="preserve">Für Schüler der Sekundarstufe (10 bis unter 19 Jahre): ca. 800 - 1200 g in 20 Verpflegungstagen  </t>
  </si>
  <si>
    <t xml:space="preserve">Für 1 bis unter 4-Jährige: ca. 80 g in 20 Verpflegungstagen </t>
  </si>
  <si>
    <t xml:space="preserve">Für 4 bis unter 7-Jährige: ca. 100 g in 20 Verpflegungstagen </t>
  </si>
  <si>
    <t>Für Schüler der Primarstufe (6 bis unter 10 Jahre): ca. 120 g in 20 Verpflegungstagen</t>
  </si>
  <si>
    <t xml:space="preserve">Für Schüler der Sekundarstufe (10 bis unter 19 Jahre): ca. 120 - 160 g in 20 Verpflegungstagen  </t>
  </si>
  <si>
    <t>Für Schüler der Primarstufe (6 bis unter 10 Jahre): ca. 240 g in 20 Verpflegungstagen</t>
  </si>
  <si>
    <t xml:space="preserve">Für Schüler der Sekundarstufe (10 bis unter 19 Jahre): ca. 280 - 360 g in 20 Verpflegungstagen  </t>
  </si>
  <si>
    <t xml:space="preserve">Für 1 bis unter 4-Jährige: ca. 140 g in 20 Verpflegungstagen </t>
  </si>
  <si>
    <t xml:space="preserve">Für 4 bis unter 7-Jährige: ca. 180 g in 20 Verpflegungstagen </t>
  </si>
  <si>
    <t>Für Schüler der Primarstufe (6 bis unter 10 Jahre): ca. 180 g in 20 Verpflegungstagen</t>
  </si>
  <si>
    <t xml:space="preserve">Für Schüler der Sekundarstufe (10 bis unter 19 Jahre): ca. 200 - 280 g in 20 Verpflegungstagen  </t>
  </si>
  <si>
    <t>(Beispiel Gemüse für 4 bis unter 7-Jährige: 2400 g in 20 Tagen / 20 x in 20 Tagen = 120 g pro Tag / pro Mittagessen / pro Kind)</t>
  </si>
  <si>
    <r>
      <t xml:space="preserve">Für Eier gibt es keine Empfehlung zur Verzehrsmenge. In den nährstoffoptimierten Speiseplänen der DGE wurde für das Mittagessen mit 40 -50 g (Kita) bzw. mit 20 - 30 g Ei (Schule) </t>
    </r>
    <r>
      <rPr>
        <u/>
        <sz val="11"/>
        <color theme="1"/>
        <rFont val="Calibri"/>
        <family val="2"/>
        <scheme val="minor"/>
      </rPr>
      <t>pro Woche</t>
    </r>
    <r>
      <rPr>
        <sz val="11"/>
        <color theme="1"/>
        <rFont val="Calibri"/>
        <family val="2"/>
        <scheme val="minor"/>
      </rPr>
      <t xml:space="preserve"> gerechnet.</t>
    </r>
  </si>
  <si>
    <t xml:space="preserve">Portionsgröße = Lebensmittelmenge / Lebensmittelhäufigkeit </t>
  </si>
  <si>
    <r>
      <rPr>
        <b/>
        <sz val="11"/>
        <color theme="1"/>
        <rFont val="Calibri"/>
        <family val="2"/>
        <scheme val="minor"/>
      </rPr>
      <t>Hinweis</t>
    </r>
    <r>
      <rPr>
        <sz val="11"/>
        <color theme="1"/>
        <rFont val="Calibri"/>
        <family val="2"/>
        <scheme val="minor"/>
      </rPr>
      <t xml:space="preserve">: Alle Lebensmittelmengen- und häufigkeiten beziehen sich auf einen PAL von 1,4 </t>
    </r>
  </si>
  <si>
    <t xml:space="preserve">Fette und Öle </t>
  </si>
  <si>
    <t xml:space="preserve">Margarine aus den genannten Ölen und Butter </t>
  </si>
  <si>
    <t>Süße Desserts:</t>
  </si>
  <si>
    <t xml:space="preserve">Obst ohne Zucker und Süßungsmittel </t>
  </si>
  <si>
    <t>Nüsse (ungesalzen) oder Ölsaaten</t>
  </si>
  <si>
    <t xml:space="preserve">fleischhaltige Vorsuppe: </t>
  </si>
  <si>
    <t>Rapsöl, Lein-, Walnuss-, Soja-, Olivenöl</t>
  </si>
  <si>
    <t>Getränke:</t>
  </si>
  <si>
    <t xml:space="preserve">Wasser, Früchte- und Kräutertee (je ohne Zucker und Süßungsmittel) </t>
  </si>
  <si>
    <t xml:space="preserve">Getränke sind jederzeit verfügbar </t>
  </si>
  <si>
    <t xml:space="preserve">1 x Hülsenfrüchte </t>
  </si>
  <si>
    <t>Kartoffelerzeugnisse: Dies sind verarbeitete Produkte aus Kartoffeln. Dazu gehören u. a. Pommes-frites-, Trockenspeisekartoffel-,</t>
  </si>
  <si>
    <t>Kartoffelpüree-, Kartoffelknödel-Erzeugnisse, Erzeugnisse aus vorgeformten Kartoffelteigen, gebratene Kartoffelerzeugnisse und</t>
  </si>
  <si>
    <t xml:space="preserve">Kartoffel-Knabbererzeugnisse </t>
  </si>
  <si>
    <t xml:space="preserve">Anschließend gehen Sie jede Spalte von oben nach unten durch und nehmen bei jedem Kriterium eine Eintragung vor. Entscheiden Sie ob das Kriterium erfüllt ist oder nicht und tragen Sie entsprechend eine 1 für erfüllt bzw. vorhanden und eine 0 für nicht erfüllt bzw. nicht vorhanden ein. Statt eine 0 einzutragen können Sie das Feld auch leer lassen. </t>
  </si>
  <si>
    <r>
      <t>Es wird zunächst immer die</t>
    </r>
    <r>
      <rPr>
        <b/>
        <sz val="11"/>
        <color theme="1"/>
        <rFont val="Calibri"/>
        <family val="2"/>
        <scheme val="minor"/>
      </rPr>
      <t xml:space="preserve"> Menge 1 bei Fischgerichten</t>
    </r>
    <r>
      <rPr>
        <sz val="11"/>
        <color theme="1"/>
        <rFont val="Calibri"/>
        <family val="2"/>
        <scheme val="minor"/>
      </rPr>
      <t xml:space="preserve"> eingetragen. Handelt es sich außerdem um einen </t>
    </r>
    <r>
      <rPr>
        <b/>
        <sz val="11"/>
        <color theme="1"/>
        <rFont val="Calibri"/>
        <family val="2"/>
        <scheme val="minor"/>
      </rPr>
      <t>fettreichen Fisch</t>
    </r>
    <r>
      <rPr>
        <sz val="11"/>
        <color theme="1"/>
        <rFont val="Calibri"/>
        <family val="2"/>
        <scheme val="minor"/>
      </rPr>
      <t xml:space="preserve"> (zu denen sowohl einige Süßwasser- als auch Seefische zählen) wird zusätzlich bei dieser Kategorie </t>
    </r>
    <r>
      <rPr>
        <b/>
        <sz val="11"/>
        <color theme="1"/>
        <rFont val="Calibri"/>
        <family val="2"/>
        <scheme val="minor"/>
      </rPr>
      <t>ebenfalls eine 1</t>
    </r>
    <r>
      <rPr>
        <sz val="11"/>
        <color theme="1"/>
        <rFont val="Calibri"/>
        <family val="2"/>
        <scheme val="minor"/>
      </rPr>
      <t xml:space="preserve"> eingetragen.</t>
    </r>
  </si>
  <si>
    <t xml:space="preserve">mind. 2 x bis max. 4 x Fleisch / Wurstwaren </t>
  </si>
  <si>
    <t>12 bis 14 x vegetarische Hauptgerichte</t>
  </si>
  <si>
    <t>Frisch oder tiefgekühlt, wie z. B. Gelbe Rüben, Brokkoli, Kohlrabi, Erbsen-gelbe Rüben-Gemüse, Paprika, Champignons, grüne Bohnen usw. sowie Hülsenfrüchte (Linsen, Bohnen, Erbsen) als Eintopf oder Salat in gekochter Form</t>
  </si>
  <si>
    <t>Da es sich bei grünen Bohnen und Erbsen botanisch gesehen ebenfalls um Hülsenfrüchte handelt, können diese auch eingesetzt werden. Ihr Nährstoffprofil unterscheidet sich jedoch von den klassischen (getrockneten) Hülsenfrüchten wie bspw. den Kichererbsen. Deswegen orientieren Sie sich bei den frischen Hülsenfrüchten bitte an den Orientierungswerten für Gemüse (nicht für Hülsenfrüchte). Grüne Bohnen und Erbsen dürfen jedoch, anders als die getrockneten Hülsenfrüchte, nicht vorgegart eingesetzt werden. Hier ist die Qualität „frisch oder tiefgekühlt“ gefordert.</t>
  </si>
  <si>
    <t xml:space="preserve">Hülsenfrüchte: Getrocknete Erbsen, Linsen, weiße Bohnen, Kidneybohnen, Sojabohnen (z.B. Tofu), Lupinen, Kichererbsen </t>
  </si>
  <si>
    <t>Quinoa, Amaranth und Buchweizen sind sogenannte Pseudogetreide. Sie sind glutenfrei und werden als Beilage oder in Aufläufen eingesetzt. Amaranth und Quinoa werden aufgrund der mit Vollkorngetreide vergleichbaren Nährstoffe ebenfalls als Vollkornprodukte gewertet. Buchweizen wird geschält und ungeschält im Handel angeboten. Soll dieser als Vollkornprodukt gewertet werden, ist die ungeschälte Variante einzusetzen.</t>
  </si>
  <si>
    <t>Zu Stückobst zählt rohes, unverarbeitetes Obst im Ganzen oder verzehrsfertig in Stücke geschnitten, ohne Zugabe von weiteren Lebensmitteln.</t>
  </si>
  <si>
    <t>Beispiel Obstspieß mit Quark</t>
  </si>
  <si>
    <t>modifiziert nach den DGE-Qualitätsstandards für die Verpflegung in Kitas und Schulen</t>
  </si>
  <si>
    <t>davon mind. 8 x als Rohkost und Salat</t>
  </si>
  <si>
    <t xml:space="preserve">davon mind. 8 x als Rohkost und Salat  </t>
  </si>
  <si>
    <t>Aus Hülsenfrüchten hergestellte Milchalternativen (wie z.B. Sojadrink) sind in Bezug auf die Orientierungswerte nicht wie die Lebensmittelgruppe „Hülsenfrüchte“ zu behandeln, da sie ernährungsphysiologisch nicht gleichwertig zu Ihrem Ursprungsprodukt, den Hülsenfrüchten, sind. Gleiches gilt für Milchalternativen aus Nüssen (z.B. Cashew-, Mandeldrink).  </t>
  </si>
  <si>
    <t>Im Vergleich zu Kuhmilch sind Sojadrink, Erbsendrink aber auch Haferdrink, Mandeldrink und co. deutlich kalziumärmer und werden deswegen teilweise angereichert. Zudem wird der Eigengeschmack (bspw. der Bohnen) häufig durch den Zusatz von Zucker und/oder Aromen verdeckt. Achten Sie beim Einsatz auf eine Anreicherung mit Kalzium und gehen Sie grundsätzlich sparsam mit Milchalternativen um</t>
  </si>
  <si>
    <r>
      <rPr>
        <u/>
        <sz val="11"/>
        <color theme="1"/>
        <rFont val="Calibri"/>
        <family val="2"/>
        <scheme val="minor"/>
      </rPr>
      <t>Bitte bachten</t>
    </r>
    <r>
      <rPr>
        <sz val="11"/>
        <color theme="1"/>
        <rFont val="Calibri"/>
        <family val="2"/>
        <scheme val="minor"/>
      </rPr>
      <t xml:space="preserve">: </t>
    </r>
    <r>
      <rPr>
        <b/>
        <sz val="11"/>
        <color theme="1"/>
        <rFont val="Calibri"/>
        <family val="2"/>
        <scheme val="minor"/>
      </rPr>
      <t>Milchalternativen</t>
    </r>
    <r>
      <rPr>
        <sz val="11"/>
        <color theme="1"/>
        <rFont val="Calibri"/>
        <family val="2"/>
        <scheme val="minor"/>
      </rPr>
      <t xml:space="preserve"> bilden kein eigenes Kriterium im Speiseplan-Check.</t>
    </r>
  </si>
  <si>
    <t xml:space="preserve">Salat aus gekochtem Gemüse wird unter Gemüse nicht unter Rohkost gezählt. </t>
  </si>
  <si>
    <t>Erfassungszeitraum: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</si>
</sst>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1"/>
      <color theme="1"/>
      <name val="Calibri"/>
      <family val="2"/>
      <scheme val="minor"/>
    </font>
    <font>
      <b/>
      <sz val="12"/>
      <color theme="3" tint="0.39997558519241921"/>
      <name val="Calibri"/>
      <family val="2"/>
      <scheme val="minor"/>
    </font>
    <font>
      <u/>
      <sz val="11"/>
      <color theme="1"/>
      <name val="Calibri"/>
      <family val="2"/>
      <scheme val="minor"/>
    </font>
    <font>
      <sz val="16"/>
      <color theme="1"/>
      <name val="Calibri"/>
      <family val="2"/>
      <scheme val="minor"/>
    </font>
    <font>
      <b/>
      <sz val="16"/>
      <color theme="1"/>
      <name val="Calibri"/>
      <family val="2"/>
      <scheme val="minor"/>
    </font>
    <font>
      <sz val="12"/>
      <color rgb="FFFF0000"/>
      <name val="Calibri"/>
      <family val="2"/>
      <scheme val="minor"/>
    </font>
    <font>
      <b/>
      <sz val="12"/>
      <name val="Calibri"/>
      <family val="2"/>
      <scheme val="minor"/>
    </font>
    <font>
      <i/>
      <u/>
      <sz val="11"/>
      <color theme="1"/>
      <name val="Calibri"/>
      <family val="2"/>
      <scheme val="minor"/>
    </font>
    <font>
      <i/>
      <sz val="11"/>
      <color theme="1"/>
      <name val="Calibri"/>
      <family val="2"/>
      <scheme val="minor"/>
    </font>
    <font>
      <sz val="12"/>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EAEAEA"/>
        <bgColor indexed="64"/>
      </patternFill>
    </fill>
    <fill>
      <patternFill patternType="solid">
        <fgColor rgb="FFEFF4FB"/>
        <bgColor indexed="64"/>
      </patternFill>
    </fill>
    <fill>
      <patternFill patternType="solid">
        <fgColor rgb="FFEEF3F8"/>
        <bgColor indexed="64"/>
      </patternFill>
    </fill>
  </fills>
  <borders count="3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medium">
        <color indexed="64"/>
      </right>
      <top/>
      <bottom/>
      <diagonal/>
    </border>
    <border>
      <left style="thin">
        <color auto="1"/>
      </left>
      <right style="medium">
        <color indexed="64"/>
      </right>
      <top style="medium">
        <color indexed="64"/>
      </top>
      <bottom/>
      <diagonal/>
    </border>
  </borders>
  <cellStyleXfs count="1">
    <xf numFmtId="0" fontId="0" fillId="0" borderId="0"/>
  </cellStyleXfs>
  <cellXfs count="139">
    <xf numFmtId="0" fontId="0" fillId="0" borderId="0" xfId="0"/>
    <xf numFmtId="0" fontId="4" fillId="2" borderId="0" xfId="0" applyFont="1" applyFill="1" applyAlignment="1">
      <alignment wrapText="1"/>
    </xf>
    <xf numFmtId="0" fontId="0" fillId="2" borderId="0" xfId="0" applyFill="1"/>
    <xf numFmtId="0" fontId="0" fillId="2" borderId="0" xfId="0" applyFill="1" applyAlignment="1">
      <alignment wrapText="1"/>
    </xf>
    <xf numFmtId="0" fontId="0" fillId="0" borderId="0" xfId="0" applyFont="1" applyFill="1" applyAlignment="1">
      <alignment wrapText="1"/>
    </xf>
    <xf numFmtId="0" fontId="0" fillId="0" borderId="0" xfId="0" applyFill="1" applyAlignment="1">
      <alignment wrapText="1"/>
    </xf>
    <xf numFmtId="0" fontId="4" fillId="6" borderId="0" xfId="0" applyFont="1" applyFill="1" applyAlignment="1">
      <alignment wrapText="1"/>
    </xf>
    <xf numFmtId="0" fontId="6" fillId="2" borderId="0" xfId="0" applyFont="1" applyFill="1" applyAlignment="1">
      <alignment wrapText="1"/>
    </xf>
    <xf numFmtId="0" fontId="4" fillId="7" borderId="0" xfId="0" applyFont="1" applyFill="1" applyAlignment="1">
      <alignment wrapText="1"/>
    </xf>
    <xf numFmtId="0" fontId="0" fillId="2" borderId="0" xfId="0" applyFont="1" applyFill="1" applyAlignment="1">
      <alignment wrapText="1"/>
    </xf>
    <xf numFmtId="0" fontId="4" fillId="8" borderId="0" xfId="0" applyFont="1" applyFill="1" applyAlignment="1">
      <alignment wrapText="1"/>
    </xf>
    <xf numFmtId="0" fontId="4" fillId="9" borderId="0" xfId="0" applyFont="1" applyFill="1" applyAlignment="1">
      <alignment wrapText="1"/>
    </xf>
    <xf numFmtId="0" fontId="4" fillId="3" borderId="0" xfId="0" applyFont="1" applyFill="1" applyAlignment="1">
      <alignment wrapText="1"/>
    </xf>
    <xf numFmtId="0" fontId="4" fillId="10" borderId="0" xfId="0" applyFont="1" applyFill="1" applyAlignment="1">
      <alignment wrapText="1"/>
    </xf>
    <xf numFmtId="0" fontId="4" fillId="4" borderId="0" xfId="0" applyFont="1" applyFill="1" applyAlignment="1">
      <alignment wrapText="1"/>
    </xf>
    <xf numFmtId="0" fontId="2" fillId="2" borderId="10"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textRotation="90" wrapText="1"/>
      <protection locked="0"/>
    </xf>
    <xf numFmtId="0" fontId="2" fillId="2" borderId="0" xfId="0" applyFont="1" applyFill="1" applyProtection="1">
      <protection locked="0"/>
    </xf>
    <xf numFmtId="0" fontId="2" fillId="2" borderId="0" xfId="0" applyFont="1" applyFill="1" applyAlignment="1" applyProtection="1">
      <alignment wrapText="1"/>
      <protection locked="0"/>
    </xf>
    <xf numFmtId="0" fontId="2" fillId="2" borderId="0" xfId="0" applyFont="1" applyFill="1" applyAlignment="1" applyProtection="1">
      <alignment textRotation="90"/>
      <protection locked="0"/>
    </xf>
    <xf numFmtId="0" fontId="1" fillId="5" borderId="0" xfId="0" applyFont="1" applyFill="1" applyAlignment="1" applyProtection="1">
      <alignment horizontal="left"/>
      <protection locked="0"/>
    </xf>
    <xf numFmtId="0" fontId="2" fillId="2" borderId="23" xfId="0" applyFont="1" applyFill="1" applyBorder="1" applyProtection="1">
      <protection locked="0"/>
    </xf>
    <xf numFmtId="0" fontId="2" fillId="2" borderId="0" xfId="0" applyFont="1" applyFill="1" applyAlignment="1" applyProtection="1">
      <alignment horizontal="center" vertical="center"/>
      <protection locked="0"/>
    </xf>
    <xf numFmtId="0" fontId="0" fillId="2" borderId="0" xfId="0" applyFont="1" applyFill="1" applyProtection="1">
      <protection locked="0"/>
    </xf>
    <xf numFmtId="0" fontId="1" fillId="2" borderId="0" xfId="0" applyFont="1" applyFill="1" applyProtection="1"/>
    <xf numFmtId="0" fontId="2" fillId="2" borderId="0" xfId="0" applyFont="1" applyFill="1" applyProtection="1"/>
    <xf numFmtId="0" fontId="3" fillId="2" borderId="0" xfId="0" applyFont="1" applyFill="1" applyProtection="1"/>
    <xf numFmtId="0" fontId="2" fillId="2" borderId="5" xfId="0" applyFont="1" applyFill="1" applyBorder="1" applyAlignment="1" applyProtection="1">
      <alignment wrapText="1"/>
    </xf>
    <xf numFmtId="0" fontId="2" fillId="2" borderId="1" xfId="0" applyFont="1" applyFill="1" applyBorder="1" applyAlignment="1" applyProtection="1">
      <alignment wrapText="1"/>
    </xf>
    <xf numFmtId="0" fontId="1" fillId="2" borderId="5" xfId="0" applyFont="1" applyFill="1" applyBorder="1" applyAlignment="1" applyProtection="1">
      <alignment wrapText="1"/>
    </xf>
    <xf numFmtId="0" fontId="1" fillId="2" borderId="5"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textRotation="90" wrapText="1"/>
    </xf>
    <xf numFmtId="0" fontId="2" fillId="2" borderId="0" xfId="0" applyFont="1" applyFill="1" applyAlignment="1" applyProtection="1">
      <alignment horizontal="center" vertical="center" wrapText="1"/>
    </xf>
    <xf numFmtId="0" fontId="1" fillId="5" borderId="6" xfId="0" applyFont="1" applyFill="1" applyBorder="1" applyAlignment="1" applyProtection="1">
      <alignment horizontal="left" vertical="center" wrapText="1"/>
    </xf>
    <xf numFmtId="0" fontId="1" fillId="5" borderId="7" xfId="0" applyFont="1" applyFill="1" applyBorder="1" applyAlignment="1" applyProtection="1">
      <alignment horizontal="left" vertical="center" wrapText="1"/>
    </xf>
    <xf numFmtId="0" fontId="1" fillId="5" borderId="8" xfId="0" applyFont="1" applyFill="1" applyBorder="1" applyAlignment="1" applyProtection="1">
      <alignment horizontal="left" vertical="center" wrapText="1"/>
    </xf>
    <xf numFmtId="0" fontId="1" fillId="2" borderId="10"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1" fillId="3" borderId="0" xfId="0" applyFont="1" applyFill="1" applyProtection="1"/>
    <xf numFmtId="0" fontId="7" fillId="2" borderId="10"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8"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2" fillId="3" borderId="0" xfId="0" applyFont="1" applyFill="1" applyProtection="1"/>
    <xf numFmtId="0" fontId="2" fillId="2" borderId="0" xfId="0" applyFont="1" applyFill="1" applyAlignment="1" applyProtection="1">
      <alignment wrapText="1"/>
    </xf>
    <xf numFmtId="0" fontId="2" fillId="2" borderId="0" xfId="0" applyFont="1" applyFill="1" applyAlignment="1" applyProtection="1">
      <alignment textRotation="90"/>
    </xf>
    <xf numFmtId="0" fontId="1" fillId="5" borderId="0" xfId="0" applyFont="1" applyFill="1" applyAlignment="1" applyProtection="1">
      <alignment horizontal="left"/>
    </xf>
    <xf numFmtId="0" fontId="2" fillId="2" borderId="23" xfId="0" applyFont="1" applyFill="1" applyBorder="1" applyProtection="1"/>
    <xf numFmtId="0" fontId="2" fillId="2" borderId="0" xfId="0" applyFont="1" applyFill="1" applyAlignment="1" applyProtection="1">
      <alignment horizontal="center" vertical="center"/>
    </xf>
    <xf numFmtId="0" fontId="0" fillId="2" borderId="0" xfId="0" applyFont="1" applyFill="1" applyProtection="1"/>
    <xf numFmtId="0" fontId="0" fillId="2" borderId="0" xfId="0" applyFill="1" applyBorder="1" applyAlignment="1">
      <alignment wrapText="1"/>
    </xf>
    <xf numFmtId="0" fontId="2" fillId="11" borderId="5" xfId="0" applyFont="1" applyFill="1" applyBorder="1" applyAlignment="1" applyProtection="1">
      <alignment horizontal="center" vertical="center" textRotation="90" wrapText="1"/>
    </xf>
    <xf numFmtId="0" fontId="8" fillId="11" borderId="10" xfId="0" applyFont="1" applyFill="1" applyBorder="1" applyAlignment="1" applyProtection="1">
      <alignment horizontal="center" vertical="center" wrapText="1"/>
    </xf>
    <xf numFmtId="0" fontId="8" fillId="11" borderId="15" xfId="0" applyFont="1" applyFill="1" applyBorder="1" applyAlignment="1" applyProtection="1">
      <alignment horizontal="center" vertical="center" wrapText="1"/>
    </xf>
    <xf numFmtId="0" fontId="8" fillId="11" borderId="5" xfId="0" applyFont="1" applyFill="1" applyBorder="1" applyAlignment="1" applyProtection="1">
      <alignment horizontal="center" vertical="center" wrapText="1"/>
    </xf>
    <xf numFmtId="0" fontId="8" fillId="11" borderId="18" xfId="0" applyFont="1" applyFill="1" applyBorder="1" applyAlignment="1" applyProtection="1">
      <alignment horizontal="center" vertical="center" wrapText="1"/>
    </xf>
    <xf numFmtId="0" fontId="8" fillId="11" borderId="22" xfId="0" applyFont="1" applyFill="1" applyBorder="1" applyAlignment="1" applyProtection="1">
      <alignment horizontal="center" vertical="center"/>
    </xf>
    <xf numFmtId="0" fontId="8" fillId="11" borderId="5" xfId="0" applyFont="1" applyFill="1" applyBorder="1" applyAlignment="1" applyProtection="1">
      <alignment horizontal="center" vertical="center"/>
    </xf>
    <xf numFmtId="0" fontId="2" fillId="11" borderId="22" xfId="0" applyFont="1" applyFill="1" applyBorder="1" applyAlignment="1" applyProtection="1">
      <alignment horizontal="center" vertical="center"/>
    </xf>
    <xf numFmtId="0" fontId="7" fillId="11" borderId="22" xfId="0" applyFont="1" applyFill="1" applyBorder="1" applyAlignment="1" applyProtection="1">
      <alignment horizontal="center" vertical="center"/>
    </xf>
    <xf numFmtId="0" fontId="2" fillId="11" borderId="5" xfId="0" applyFont="1" applyFill="1" applyBorder="1" applyAlignment="1" applyProtection="1">
      <alignment horizontal="center" vertical="center"/>
    </xf>
    <xf numFmtId="0" fontId="7" fillId="11" borderId="5" xfId="0" applyFont="1" applyFill="1" applyBorder="1" applyAlignment="1" applyProtection="1">
      <alignment horizontal="center" vertical="center"/>
    </xf>
    <xf numFmtId="0" fontId="9" fillId="11" borderId="5" xfId="0" applyFont="1" applyFill="1" applyBorder="1" applyAlignment="1" applyProtection="1">
      <alignment horizontal="center" vertical="center" textRotation="90" wrapText="1"/>
    </xf>
    <xf numFmtId="0" fontId="7" fillId="12" borderId="5" xfId="0" applyFont="1" applyFill="1" applyBorder="1" applyAlignment="1" applyProtection="1">
      <alignment horizontal="center" vertical="center" wrapText="1"/>
      <protection locked="0"/>
    </xf>
    <xf numFmtId="0" fontId="7" fillId="12" borderId="15" xfId="0" applyFont="1" applyFill="1" applyBorder="1" applyAlignment="1" applyProtection="1">
      <alignment horizontal="center" vertical="center" wrapText="1"/>
      <protection locked="0"/>
    </xf>
    <xf numFmtId="0" fontId="7" fillId="12" borderId="15" xfId="0" applyFont="1" applyFill="1" applyBorder="1" applyAlignment="1" applyProtection="1">
      <alignment horizontal="center" vertical="center" wrapText="1"/>
    </xf>
    <xf numFmtId="0" fontId="7" fillId="12" borderId="5" xfId="0" applyFont="1"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0" fontId="8" fillId="11" borderId="31"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8" fillId="11" borderId="27"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0" fontId="12" fillId="2" borderId="0" xfId="0" applyFont="1" applyFill="1" applyAlignment="1">
      <alignment wrapText="1"/>
    </xf>
    <xf numFmtId="0" fontId="7" fillId="2" borderId="1" xfId="0" applyFont="1" applyFill="1" applyBorder="1" applyAlignment="1" applyProtection="1">
      <alignment horizontal="center" vertical="center" wrapText="1"/>
      <protection locked="0"/>
    </xf>
    <xf numFmtId="0" fontId="7" fillId="12" borderId="1" xfId="0" applyFont="1" applyFill="1" applyBorder="1" applyAlignment="1" applyProtection="1">
      <alignment horizontal="center" vertical="center" wrapText="1"/>
      <protection locked="0"/>
    </xf>
    <xf numFmtId="0" fontId="7" fillId="13" borderId="31" xfId="0" applyFont="1" applyFill="1" applyBorder="1" applyAlignment="1" applyProtection="1">
      <alignment horizontal="center" vertical="center" wrapText="1"/>
    </xf>
    <xf numFmtId="0" fontId="2" fillId="2" borderId="10"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8" fillId="11"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1" fontId="7" fillId="2" borderId="15" xfId="0" applyNumberFormat="1" applyFont="1" applyFill="1" applyBorder="1" applyAlignment="1" applyProtection="1">
      <alignment horizontal="center" vertical="center" wrapText="1"/>
    </xf>
    <xf numFmtId="0" fontId="7" fillId="2" borderId="10" xfId="0" applyFont="1" applyFill="1" applyBorder="1" applyAlignment="1">
      <alignment horizontal="center" vertical="center" wrapText="1"/>
    </xf>
    <xf numFmtId="0" fontId="1" fillId="2" borderId="7" xfId="0" applyFont="1" applyFill="1" applyBorder="1" applyAlignment="1" applyProtection="1">
      <alignment horizontal="center" vertical="center" wrapText="1"/>
    </xf>
    <xf numFmtId="0" fontId="2" fillId="11" borderId="5" xfId="0" applyFont="1" applyFill="1" applyBorder="1" applyAlignment="1" applyProtection="1">
      <alignment horizontal="center" vertical="center" wrapText="1"/>
    </xf>
    <xf numFmtId="0" fontId="13" fillId="11" borderId="5"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3" xfId="0" applyBorder="1" applyAlignment="1" applyProtection="1">
      <alignment wrapText="1"/>
    </xf>
    <xf numFmtId="0" fontId="0" fillId="0" borderId="4" xfId="0" applyBorder="1" applyAlignment="1" applyProtection="1">
      <alignment wrapText="1"/>
    </xf>
    <xf numFmtId="0" fontId="1" fillId="2" borderId="9" xfId="0" applyFont="1" applyFill="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5" borderId="24" xfId="0" applyFont="1" applyFill="1" applyBorder="1" applyAlignment="1" applyProtection="1">
      <alignment horizontal="left" vertical="center" wrapText="1"/>
    </xf>
    <xf numFmtId="0" fontId="0" fillId="0" borderId="25" xfId="0" applyBorder="1" applyAlignment="1" applyProtection="1">
      <alignment horizontal="left" vertical="center" wrapText="1"/>
    </xf>
    <xf numFmtId="0" fontId="1" fillId="2" borderId="27" xfId="0" applyFont="1" applyFill="1" applyBorder="1" applyAlignment="1" applyProtection="1">
      <alignment horizontal="center" vertical="center"/>
    </xf>
    <xf numFmtId="0" fontId="0" fillId="0" borderId="22" xfId="0" applyBorder="1" applyAlignment="1">
      <alignment horizontal="center" vertical="center"/>
    </xf>
    <xf numFmtId="0" fontId="1" fillId="5" borderId="28" xfId="0" applyFont="1" applyFill="1" applyBorder="1" applyAlignment="1" applyProtection="1">
      <alignment horizontal="left" vertical="center" wrapText="1"/>
    </xf>
    <xf numFmtId="0" fontId="1" fillId="5" borderId="29" xfId="0" applyFont="1" applyFill="1" applyBorder="1" applyAlignment="1" applyProtection="1">
      <alignment horizontal="left" vertical="center" wrapText="1"/>
    </xf>
    <xf numFmtId="0" fontId="1" fillId="5" borderId="30" xfId="0" applyFont="1" applyFill="1" applyBorder="1" applyAlignment="1" applyProtection="1">
      <alignment horizontal="left" vertical="center" wrapText="1"/>
    </xf>
    <xf numFmtId="0" fontId="1" fillId="5" borderId="20"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wrapText="1"/>
    </xf>
    <xf numFmtId="0" fontId="1" fillId="5" borderId="21" xfId="0" applyFont="1" applyFill="1" applyBorder="1" applyAlignment="1" applyProtection="1">
      <alignment horizontal="left" vertical="center" wrapText="1"/>
    </xf>
    <xf numFmtId="0" fontId="1" fillId="5" borderId="25"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1" fillId="2" borderId="14" xfId="0" applyFont="1" applyFill="1" applyBorder="1" applyAlignment="1" applyProtection="1">
      <alignment horizontal="center" vertical="center" wrapText="1"/>
    </xf>
    <xf numFmtId="0" fontId="1" fillId="5" borderId="0" xfId="0" applyFont="1" applyFill="1" applyProtection="1"/>
    <xf numFmtId="0" fontId="2" fillId="5" borderId="0" xfId="0" applyFont="1" applyFill="1" applyProtection="1"/>
    <xf numFmtId="0" fontId="2" fillId="3" borderId="0" xfId="0" applyFont="1" applyFill="1" applyAlignment="1" applyProtection="1">
      <alignment horizontal="left"/>
      <protection locked="0"/>
    </xf>
    <xf numFmtId="0" fontId="1" fillId="5" borderId="0" xfId="0" applyFont="1" applyFill="1" applyAlignment="1" applyProtection="1">
      <alignment horizontal="left"/>
    </xf>
  </cellXfs>
  <cellStyles count="1">
    <cellStyle name="Standard" xfId="0" builtinId="0"/>
  </cellStyles>
  <dxfs count="7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EF3F8"/>
      <color rgb="FFEFF4FB"/>
      <color rgb="FFE7EFF9"/>
      <color rgb="FFDDE9F7"/>
      <color rgb="FFD3E2F5"/>
      <color rgb="FFE4ECF4"/>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13</xdr:col>
      <xdr:colOff>650569</xdr:colOff>
      <xdr:row>78</xdr:row>
      <xdr:rowOff>19323</xdr:rowOff>
    </xdr:to>
    <xdr:pic>
      <xdr:nvPicPr>
        <xdr:cNvPr id="3" name="Grafik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a:srcRect l="19096" t="20492" r="20020" b="18542"/>
        <a:stretch/>
      </xdr:blipFill>
      <xdr:spPr bwMode="auto">
        <a:xfrm>
          <a:off x="0" y="18219964"/>
          <a:ext cx="14396356" cy="8994322"/>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fL-FidanHal\Desktop\Speiseplan-Check%202021\180406_Speiseplan-Check_MV_Lo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Speiseplan-Check MV"/>
      <sheetName val="Beispiel"/>
      <sheetName val="Tabelle2"/>
    </sheetNames>
    <sheetDataSet>
      <sheetData sheetId="0"/>
      <sheetData sheetId="1" refreshError="1"/>
      <sheetData sheetId="2" refreshError="1"/>
      <sheetData sheetId="3">
        <row r="4">
          <cell r="E4">
            <v>1</v>
          </cell>
        </row>
        <row r="5">
          <cell r="E5">
            <v>0.5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3"/>
  <sheetViews>
    <sheetView tabSelected="1" zoomScale="55" zoomScaleNormal="55" zoomScalePageLayoutView="60" workbookViewId="0">
      <pane xSplit="2" ySplit="10" topLeftCell="C11" activePane="bottomRight" state="frozen"/>
      <selection pane="topRight" activeCell="C1" sqref="C1"/>
      <selection pane="bottomLeft" activeCell="A11" sqref="A11"/>
      <selection pane="bottomRight" activeCell="P13" sqref="P13"/>
    </sheetView>
  </sheetViews>
  <sheetFormatPr baseColWidth="10" defaultColWidth="11.44140625" defaultRowHeight="15.6" x14ac:dyDescent="0.3"/>
  <cols>
    <col min="1" max="1" width="22.88671875" style="20" customWidth="1"/>
    <col min="2" max="2" width="45.5546875" style="20" bestFit="1" customWidth="1"/>
    <col min="3" max="3" width="12.5546875" style="20" customWidth="1"/>
    <col min="4" max="9" width="12.44140625" style="20" customWidth="1"/>
    <col min="10" max="11" width="12.5546875" style="20" customWidth="1"/>
    <col min="12" max="12" width="12.44140625" style="20" customWidth="1"/>
    <col min="13" max="13" width="12.5546875" style="20" customWidth="1"/>
    <col min="14" max="17" width="12.44140625" style="20" customWidth="1"/>
    <col min="18" max="19" width="12.5546875" style="20" customWidth="1"/>
    <col min="20" max="22" width="12.44140625" style="20" customWidth="1"/>
    <col min="23" max="23" width="12.88671875" style="20" customWidth="1"/>
    <col min="24" max="24" width="13.6640625" style="20" customWidth="1"/>
    <col min="25" max="25" width="17.44140625" style="20" customWidth="1"/>
    <col min="26" max="26" width="100.6640625" style="20" bestFit="1" customWidth="1"/>
    <col min="27" max="16384" width="11.44140625" style="20"/>
  </cols>
  <sheetData>
    <row r="1" spans="1:26" x14ac:dyDescent="0.3">
      <c r="A1" s="27" t="s">
        <v>0</v>
      </c>
      <c r="B1" s="28"/>
      <c r="C1" s="28"/>
      <c r="D1" s="28"/>
      <c r="E1" s="28"/>
      <c r="F1" s="28"/>
      <c r="G1" s="28"/>
      <c r="H1" s="28"/>
      <c r="I1" s="28"/>
      <c r="J1" s="28"/>
      <c r="K1" s="28"/>
      <c r="L1" s="28"/>
      <c r="M1" s="28"/>
      <c r="N1" s="28"/>
      <c r="O1" s="28"/>
      <c r="P1" s="28"/>
      <c r="Q1" s="28"/>
      <c r="R1" s="28"/>
      <c r="S1" s="28"/>
      <c r="T1" s="28"/>
      <c r="U1" s="28"/>
      <c r="V1" s="28"/>
      <c r="W1" s="28"/>
      <c r="X1" s="28"/>
      <c r="Y1" s="28"/>
      <c r="Z1" s="28"/>
    </row>
    <row r="2" spans="1:26" x14ac:dyDescent="0.3">
      <c r="A2" s="28" t="s">
        <v>220</v>
      </c>
      <c r="B2" s="28"/>
      <c r="C2" s="28"/>
      <c r="D2" s="28"/>
      <c r="E2" s="28"/>
      <c r="F2" s="28"/>
      <c r="G2" s="28"/>
      <c r="H2" s="28"/>
      <c r="I2" s="28"/>
      <c r="J2" s="28"/>
      <c r="K2" s="28"/>
      <c r="L2" s="28"/>
      <c r="M2" s="28"/>
      <c r="N2" s="28"/>
      <c r="O2" s="28"/>
      <c r="P2" s="28"/>
      <c r="Q2" s="28"/>
      <c r="R2" s="28"/>
      <c r="S2" s="28"/>
      <c r="T2" s="28"/>
      <c r="U2" s="28"/>
      <c r="V2" s="28"/>
      <c r="W2" s="28"/>
      <c r="X2" s="28"/>
      <c r="Y2" s="28"/>
      <c r="Z2" s="28"/>
    </row>
    <row r="3" spans="1:26" x14ac:dyDescent="0.3">
      <c r="A3" s="28"/>
      <c r="B3" s="28"/>
      <c r="C3" s="28"/>
      <c r="D3" s="28"/>
      <c r="E3" s="28"/>
      <c r="F3" s="28"/>
      <c r="G3" s="28"/>
      <c r="H3" s="28"/>
      <c r="I3" s="28"/>
      <c r="J3" s="28"/>
      <c r="K3" s="28"/>
      <c r="L3" s="28"/>
      <c r="M3" s="28"/>
      <c r="N3" s="28"/>
      <c r="O3" s="28"/>
      <c r="P3" s="28"/>
      <c r="Q3" s="28"/>
      <c r="R3" s="28"/>
      <c r="S3" s="28"/>
      <c r="T3" s="28"/>
      <c r="U3" s="28"/>
      <c r="V3" s="28"/>
      <c r="W3" s="28"/>
      <c r="X3" s="28"/>
      <c r="Y3" s="28"/>
      <c r="Z3" s="28"/>
    </row>
    <row r="4" spans="1:26" x14ac:dyDescent="0.3">
      <c r="A4" s="135" t="s">
        <v>1</v>
      </c>
      <c r="B4" s="136"/>
      <c r="C4" s="137"/>
      <c r="D4" s="137"/>
      <c r="E4" s="137"/>
      <c r="F4" s="137"/>
      <c r="G4" s="137"/>
      <c r="H4" s="137"/>
      <c r="I4" s="137"/>
      <c r="J4" s="137"/>
      <c r="K4" s="137"/>
      <c r="L4" s="137"/>
      <c r="M4" s="138" t="s">
        <v>227</v>
      </c>
      <c r="N4" s="138"/>
      <c r="O4" s="138"/>
      <c r="P4" s="137"/>
      <c r="Q4" s="137"/>
      <c r="R4" s="137"/>
      <c r="S4" s="137"/>
      <c r="T4" s="137"/>
      <c r="U4" s="137"/>
      <c r="V4" s="137"/>
      <c r="W4" s="136"/>
      <c r="X4" s="136"/>
      <c r="Y4" s="136"/>
      <c r="Z4" s="136"/>
    </row>
    <row r="5" spans="1:26" s="28" customFormat="1" x14ac:dyDescent="0.3">
      <c r="A5" s="29" t="s">
        <v>2</v>
      </c>
    </row>
    <row r="6" spans="1:26" x14ac:dyDescent="0.3">
      <c r="A6" s="30"/>
      <c r="B6" s="30" t="s">
        <v>14</v>
      </c>
      <c r="C6" s="114" t="s">
        <v>3</v>
      </c>
      <c r="D6" s="115"/>
      <c r="E6" s="115"/>
      <c r="F6" s="115"/>
      <c r="G6" s="115"/>
      <c r="H6" s="115"/>
      <c r="I6" s="115"/>
      <c r="J6" s="115"/>
      <c r="K6" s="115"/>
      <c r="L6" s="115"/>
      <c r="M6" s="115"/>
      <c r="N6" s="115"/>
      <c r="O6" s="115"/>
      <c r="P6" s="115"/>
      <c r="Q6" s="115"/>
      <c r="R6" s="115"/>
      <c r="S6" s="116"/>
      <c r="T6" s="116"/>
      <c r="U6" s="116"/>
      <c r="V6" s="117"/>
      <c r="W6" s="30"/>
      <c r="X6" s="30"/>
      <c r="Y6" s="30"/>
      <c r="Z6" s="30"/>
    </row>
    <row r="7" spans="1:26" x14ac:dyDescent="0.3">
      <c r="A7" s="31"/>
      <c r="B7" s="31"/>
      <c r="C7" s="114" t="s">
        <v>15</v>
      </c>
      <c r="D7" s="115"/>
      <c r="E7" s="115"/>
      <c r="F7" s="115"/>
      <c r="G7" s="115"/>
      <c r="H7" s="115"/>
      <c r="I7" s="115"/>
      <c r="J7" s="115"/>
      <c r="K7" s="115"/>
      <c r="L7" s="115"/>
      <c r="M7" s="115"/>
      <c r="N7" s="115"/>
      <c r="O7" s="115"/>
      <c r="P7" s="115"/>
      <c r="Q7" s="115"/>
      <c r="R7" s="115"/>
      <c r="S7" s="116"/>
      <c r="T7" s="116"/>
      <c r="U7" s="116"/>
      <c r="V7" s="117"/>
      <c r="W7" s="30"/>
      <c r="X7" s="30"/>
      <c r="Y7" s="30"/>
      <c r="Z7" s="30"/>
    </row>
    <row r="8" spans="1:26" s="21" customFormat="1" ht="54" customHeight="1" x14ac:dyDescent="0.3">
      <c r="A8" s="32" t="s">
        <v>4</v>
      </c>
      <c r="B8" s="30"/>
      <c r="C8" s="17" t="s">
        <v>16</v>
      </c>
      <c r="D8" s="17" t="s">
        <v>17</v>
      </c>
      <c r="E8" s="17" t="s">
        <v>18</v>
      </c>
      <c r="F8" s="17" t="s">
        <v>19</v>
      </c>
      <c r="G8" s="17" t="s">
        <v>21</v>
      </c>
      <c r="H8" s="17" t="s">
        <v>22</v>
      </c>
      <c r="I8" s="17" t="s">
        <v>23</v>
      </c>
      <c r="J8" s="17" t="s">
        <v>24</v>
      </c>
      <c r="K8" s="17" t="s">
        <v>25</v>
      </c>
      <c r="L8" s="17" t="s">
        <v>26</v>
      </c>
      <c r="M8" s="17" t="s">
        <v>27</v>
      </c>
      <c r="N8" s="17" t="s">
        <v>28</v>
      </c>
      <c r="O8" s="17" t="s">
        <v>29</v>
      </c>
      <c r="P8" s="17" t="s">
        <v>30</v>
      </c>
      <c r="Q8" s="17" t="s">
        <v>31</v>
      </c>
      <c r="R8" s="17" t="s">
        <v>32</v>
      </c>
      <c r="S8" s="17" t="s">
        <v>33</v>
      </c>
      <c r="T8" s="17" t="s">
        <v>34</v>
      </c>
      <c r="U8" s="17" t="s">
        <v>35</v>
      </c>
      <c r="V8" s="17" t="s">
        <v>36</v>
      </c>
      <c r="W8" s="17" t="s">
        <v>5</v>
      </c>
      <c r="X8" s="35" t="s">
        <v>6</v>
      </c>
      <c r="Y8" s="17" t="s">
        <v>37</v>
      </c>
      <c r="Z8" s="17" t="s">
        <v>43</v>
      </c>
    </row>
    <row r="9" spans="1:26" s="22" customFormat="1" ht="206.25" customHeight="1" x14ac:dyDescent="0.3">
      <c r="A9" s="33" t="s">
        <v>20</v>
      </c>
      <c r="B9" s="34"/>
      <c r="C9" s="19"/>
      <c r="D9" s="19"/>
      <c r="E9" s="19"/>
      <c r="F9" s="19"/>
      <c r="G9" s="19"/>
      <c r="H9" s="19"/>
      <c r="I9" s="19"/>
      <c r="J9" s="19"/>
      <c r="K9" s="19"/>
      <c r="L9" s="19"/>
      <c r="M9" s="19"/>
      <c r="N9" s="19"/>
      <c r="O9" s="19"/>
      <c r="P9" s="19"/>
      <c r="Q9" s="19"/>
      <c r="R9" s="19"/>
      <c r="S9" s="19"/>
      <c r="T9" s="19"/>
      <c r="U9" s="19"/>
      <c r="V9" s="19"/>
      <c r="W9" s="82"/>
      <c r="X9" s="113" t="str">
        <f>COUNTIF(X11:X30, "erfüllt")&amp;" von 18 Kriterien erfüllt (entspricht " &amp; ROUND((COUNTIF(X11:X30, "erfüllt")/18)*100, 1) &amp; "%)"</f>
        <v>4 von 18 Kriterien erfüllt (entspricht 22,2%)</v>
      </c>
      <c r="Y9" s="113" t="str">
        <f>IF(COUNTIF(X11:X30, "erfüllt")&gt;=11,"Sie haben mindestens 60% der Kriterien erfüllt.",IF(COUNTIF(X11:X30, "erfüllt")&lt;=9,"Es müssen noch mindestens " &amp; 11-COUNTIF(X11:X30, "erfüllt") &amp; " Kriterien erfüllt werden, um einen Erfüllungsrad von 60 % zu erreichen.",IF(COUNTIF(X11:X30,"erfüllt")=10,"Es muss noch mindestens " &amp; 11-COUNTIF(X11:X30, "erfüllt") &amp; " Kriterium erfüllt werden, um einen Erfüllungsgrad von 60 % zu erreichen.")))</f>
        <v>Es müssen noch mindestens 7 Kriterien erfüllt werden, um einen Erfüllungsrad von 60 % zu erreichen.</v>
      </c>
      <c r="Z9" s="82"/>
    </row>
    <row r="10" spans="1:26" s="66" customFormat="1" ht="16.2" thickBot="1" x14ac:dyDescent="0.35">
      <c r="A10" s="122" t="s">
        <v>38</v>
      </c>
      <c r="B10" s="123"/>
      <c r="C10" s="123"/>
      <c r="D10" s="123"/>
      <c r="E10" s="123"/>
      <c r="F10" s="123"/>
      <c r="G10" s="123"/>
      <c r="H10" s="123"/>
      <c r="I10" s="123"/>
      <c r="J10" s="123"/>
      <c r="K10" s="123"/>
      <c r="L10" s="123"/>
      <c r="M10" s="123"/>
      <c r="N10" s="123"/>
      <c r="O10" s="123"/>
      <c r="P10" s="123"/>
      <c r="Q10" s="123"/>
      <c r="R10" s="123"/>
      <c r="S10" s="123"/>
      <c r="T10" s="123"/>
      <c r="U10" s="123"/>
      <c r="V10" s="123"/>
      <c r="W10" s="111">
        <f>SUM(W11,W13,W15)</f>
        <v>0</v>
      </c>
      <c r="X10" s="132"/>
      <c r="Y10" s="123"/>
      <c r="Z10" s="133"/>
    </row>
    <row r="11" spans="1:26" ht="54.75" customHeight="1" x14ac:dyDescent="0.3">
      <c r="A11" s="118" t="s">
        <v>149</v>
      </c>
      <c r="B11" s="39" t="s">
        <v>212</v>
      </c>
      <c r="C11" s="53"/>
      <c r="D11" s="53"/>
      <c r="E11" s="53"/>
      <c r="F11" s="53"/>
      <c r="G11" s="53"/>
      <c r="H11" s="53"/>
      <c r="I11" s="53"/>
      <c r="J11" s="53"/>
      <c r="K11" s="53"/>
      <c r="L11" s="53"/>
      <c r="M11" s="53"/>
      <c r="N11" s="53"/>
      <c r="O11" s="53"/>
      <c r="P11" s="53"/>
      <c r="Q11" s="53"/>
      <c r="R11" s="53"/>
      <c r="S11" s="53"/>
      <c r="T11" s="53"/>
      <c r="U11" s="53"/>
      <c r="V11" s="53"/>
      <c r="W11" s="72">
        <f>SUM(C11:V11)</f>
        <v>0</v>
      </c>
      <c r="X11" s="15" t="str">
        <f>IF(AND(W11&lt;=4,W11&gt;=2),"erfüllt","nicht erfüllt")</f>
        <v>nicht erfüllt</v>
      </c>
      <c r="Y11" s="54">
        <f>IF(W11&lt;2,2-W11,IF(AND(W11&gt;=2,W11&lt;=4),"0",IF(W11&gt;4,4-W11)))</f>
        <v>2</v>
      </c>
      <c r="Z11" s="42" t="str">
        <f>IF(W11&lt;2,"In einer ausgewogenen Mischkost sollte mind. 2 x Fleisch in 20 Verpflegungstagen angeboten werden. ",IF(AND(W11&lt;=4,W11&gt;=2),"Der Speiseplan erfüllt die Empfehlungen der Bayerischen Leitlinien. Achten Sie auf eine fettarme Auswahl.","Fleisch steht zu häufig auf dem Speiseplan. 4 x in 20 Verpflegungstagen ist vollkommen ausreichend. "))</f>
        <v xml:space="preserve">In einer ausgewogenen Mischkost sollte mind. 2 x Fleisch in 20 Verpflegungstagen angeboten werden. </v>
      </c>
    </row>
    <row r="12" spans="1:26" ht="54.75" customHeight="1" thickBot="1" x14ac:dyDescent="0.35">
      <c r="A12" s="119"/>
      <c r="B12" s="40" t="s">
        <v>124</v>
      </c>
      <c r="C12" s="84"/>
      <c r="D12" s="84"/>
      <c r="E12" s="84"/>
      <c r="F12" s="84"/>
      <c r="G12" s="84"/>
      <c r="H12" s="84"/>
      <c r="I12" s="84"/>
      <c r="J12" s="84"/>
      <c r="K12" s="84"/>
      <c r="L12" s="84"/>
      <c r="M12" s="84"/>
      <c r="N12" s="84"/>
      <c r="O12" s="84"/>
      <c r="P12" s="84"/>
      <c r="Q12" s="84"/>
      <c r="R12" s="84"/>
      <c r="S12" s="84"/>
      <c r="T12" s="84"/>
      <c r="U12" s="84"/>
      <c r="V12" s="84"/>
      <c r="W12" s="73">
        <f t="shared" ref="W12:W17" si="0">SUM(C12:V12)</f>
        <v>0</v>
      </c>
      <c r="X12" s="16" t="str">
        <f>IF(AND(W12&gt;=1,W12&lt;=4,W12&gt;=(W11*0.5),W11&gt;=2),"erfüllt","nicht erfüllt")</f>
        <v>nicht erfüllt</v>
      </c>
      <c r="Y12" s="109">
        <f>IF(W11&lt;2,1-W12,IF(W12&gt;4,4-W12,IF(W12&gt;=(W11*0.5),0,(W11*0.5)-W12)))</f>
        <v>1</v>
      </c>
      <c r="Z12" s="43" t="str">
        <f>IF(AND(W12&lt;=4,W12&gt;=(W11*0.5)),"Ihre angebotene Menge an magerem Muskelfleisch entspricht den Empfehlungen.",IF(W12&gt;4,"Fleisch steht zu häufig auf dem Speiseplan und sollte max. 4 x in 20 Verpflegungstagen anageboten werden.","Wenn Sie Fleisch anbieten, dann sollte die Hälfte davon aus magerem Muskelfleisch bestehen."))</f>
        <v>Ihre angebotene Menge an magerem Muskelfleisch entspricht den Empfehlungen.</v>
      </c>
    </row>
    <row r="13" spans="1:26" ht="54.75" customHeight="1" x14ac:dyDescent="0.3">
      <c r="A13" s="118" t="s">
        <v>39</v>
      </c>
      <c r="B13" s="39" t="s">
        <v>117</v>
      </c>
      <c r="C13" s="53"/>
      <c r="D13" s="53"/>
      <c r="E13" s="53"/>
      <c r="F13" s="53"/>
      <c r="G13" s="53"/>
      <c r="H13" s="53"/>
      <c r="I13" s="53"/>
      <c r="J13" s="53"/>
      <c r="K13" s="53"/>
      <c r="L13" s="53"/>
      <c r="M13" s="53"/>
      <c r="N13" s="53"/>
      <c r="O13" s="53"/>
      <c r="P13" s="53"/>
      <c r="Q13" s="53"/>
      <c r="R13" s="53"/>
      <c r="S13" s="53"/>
      <c r="T13" s="53"/>
      <c r="U13" s="53"/>
      <c r="V13" s="53"/>
      <c r="W13" s="103">
        <f t="shared" si="0"/>
        <v>0</v>
      </c>
      <c r="X13" s="102" t="str">
        <f>IF(AND(W13&gt;=4,W13&lt;=4),"erfüllt","nicht erfüllt")</f>
        <v>nicht erfüllt</v>
      </c>
      <c r="Y13" s="110">
        <f>IF(AND(W13=4),"0",4-W13)</f>
        <v>4</v>
      </c>
      <c r="Z13" s="104" t="str">
        <f>IF(W13&lt;=4,"Fettreiche Fische liefern wertvolle Fettsäuren. Achten Sie auf nachhaltige Fischerei und eine fettarme Zubereitung","Fischgerichte sollten idealerweise 4 x in 20 Verpflegungstagen angeboten werden.")</f>
        <v>Fettreiche Fische liefern wertvolle Fettsäuren. Achten Sie auf nachhaltige Fischerei und eine fettarme Zubereitung</v>
      </c>
    </row>
    <row r="14" spans="1:26" ht="54.75" customHeight="1" thickBot="1" x14ac:dyDescent="0.35">
      <c r="A14" s="119"/>
      <c r="B14" s="40" t="s">
        <v>122</v>
      </c>
      <c r="C14" s="84"/>
      <c r="D14" s="84"/>
      <c r="E14" s="84"/>
      <c r="F14" s="84"/>
      <c r="G14" s="84"/>
      <c r="H14" s="84"/>
      <c r="I14" s="84"/>
      <c r="J14" s="84"/>
      <c r="K14" s="84"/>
      <c r="L14" s="84"/>
      <c r="M14" s="84"/>
      <c r="N14" s="84"/>
      <c r="O14" s="84"/>
      <c r="P14" s="84"/>
      <c r="Q14" s="84"/>
      <c r="R14" s="84"/>
      <c r="S14" s="84"/>
      <c r="T14" s="84"/>
      <c r="U14" s="84"/>
      <c r="V14" s="84"/>
      <c r="W14" s="105">
        <f t="shared" si="0"/>
        <v>0</v>
      </c>
      <c r="X14" s="106" t="str">
        <f>IF(AND(W14&gt;=2,W14&lt;=4),"erfüllt","nicht erfüllt")</f>
        <v>nicht erfüllt</v>
      </c>
      <c r="Y14" s="107">
        <f>IF(W14=0,2,IF(W14=1,1,IF(W14=2,0,IF(W14=3,0,IF(W14=4,0,IF(W14&gt;4,4-W14))))))</f>
        <v>2</v>
      </c>
      <c r="Z14" s="108" t="str">
        <f>IF(W14&lt;2,"Das ist leider zu wenig. Fettreicher Fisch liefert wertvolle Fettsäuren und sollte mind. 2 x in 20 Verpflegungstagen auf dem Speiseplan stehen.",IF(W14&gt;4,"Fischgerichte sollten idealerweise 4 x in 20 Verpflegungstagen angeboten werden.","Fettreicher Fisch wird ausreichend angeboten. Achten Sie auf eine nachhaltige Fischerei und eine fettarme Zubereitung. "))</f>
        <v>Das ist leider zu wenig. Fettreicher Fisch liefert wertvolle Fettsäuren und sollte mind. 2 x in 20 Verpflegungstagen auf dem Speiseplan stehen.</v>
      </c>
    </row>
    <row r="15" spans="1:26" ht="54.75" customHeight="1" x14ac:dyDescent="0.3">
      <c r="A15" s="118" t="s">
        <v>121</v>
      </c>
      <c r="B15" s="39" t="s">
        <v>213</v>
      </c>
      <c r="C15" s="53"/>
      <c r="D15" s="53"/>
      <c r="E15" s="53"/>
      <c r="F15" s="53"/>
      <c r="G15" s="53"/>
      <c r="H15" s="53"/>
      <c r="I15" s="53"/>
      <c r="J15" s="53"/>
      <c r="K15" s="53"/>
      <c r="L15" s="53"/>
      <c r="M15" s="53"/>
      <c r="N15" s="53"/>
      <c r="O15" s="53"/>
      <c r="P15" s="53"/>
      <c r="Q15" s="53"/>
      <c r="R15" s="53"/>
      <c r="S15" s="53"/>
      <c r="T15" s="53"/>
      <c r="U15" s="53"/>
      <c r="V15" s="53"/>
      <c r="W15" s="72">
        <f t="shared" si="0"/>
        <v>0</v>
      </c>
      <c r="X15" s="15" t="str">
        <f>IF(AND(W15&gt;=12,W15&lt;=14),"erfüllt","nicht erfüllt")</f>
        <v>nicht erfüllt</v>
      </c>
      <c r="Y15" s="54">
        <f>IF(W15&lt;12,12-W15,IF(AND(W15&gt;=12,W15&lt;=14),"0",IF(W15&gt;14,14-W15)))</f>
        <v>12</v>
      </c>
      <c r="Z15" s="42" t="str">
        <f>IF(W15&lt;12,"Der Speiseplan enthält zu wenig vegetarische Gerichte. Versuchen Sie Fleischgerichte durch vegetarische Alternativen auszutauschen. ",IF(AND(W15&gt;=12,W15&lt;=14),"Der Speiseplan enthält ausreichend vegetarische Gerichte.","Achten Sie auf eine ausgewogene Mischkost und bieten Sie auch Fleisch und Fisch entsprechend den Empfehlungen an. "))</f>
        <v xml:space="preserve">Der Speiseplan enthält zu wenig vegetarische Gerichte. Versuchen Sie Fleischgerichte durch vegetarische Alternativen auszutauschen. </v>
      </c>
    </row>
    <row r="16" spans="1:26" ht="54.75" customHeight="1" x14ac:dyDescent="0.3">
      <c r="A16" s="120"/>
      <c r="B16" s="92" t="s">
        <v>123</v>
      </c>
      <c r="C16" s="100"/>
      <c r="D16" s="100"/>
      <c r="E16" s="100"/>
      <c r="F16" s="100"/>
      <c r="G16" s="100"/>
      <c r="H16" s="100"/>
      <c r="I16" s="100"/>
      <c r="J16" s="100"/>
      <c r="K16" s="100"/>
      <c r="L16" s="100"/>
      <c r="M16" s="100"/>
      <c r="N16" s="100"/>
      <c r="O16" s="100"/>
      <c r="P16" s="100"/>
      <c r="Q16" s="100"/>
      <c r="R16" s="100"/>
      <c r="S16" s="100"/>
      <c r="T16" s="100"/>
      <c r="U16" s="100"/>
      <c r="V16" s="100"/>
      <c r="W16" s="88">
        <f>SUM(C16:V16)</f>
        <v>0</v>
      </c>
      <c r="X16" s="89" t="str">
        <f>IF(W16&lt;5,"erfüllt","nicht erfüllt")</f>
        <v>erfüllt</v>
      </c>
      <c r="Y16" s="90" t="str">
        <f>IF(W16&lt;4,"0",4-W16)</f>
        <v>0</v>
      </c>
      <c r="Z16" s="91" t="str">
        <f>IF(W16&lt;5,"Ihr Speiseplan enthält nur eine geringe Menge an industriell hergestellten Fleischersatzprodukten und erfüllt somit die Empfehlungen. ","Ihr Speiseplan enthält  zu viele Fleischersatzprodukte")</f>
        <v xml:space="preserve">Ihr Speiseplan enthält nur eine geringe Menge an industriell hergestellten Fleischersatzprodukten und erfüllt somit die Empfehlungen. </v>
      </c>
    </row>
    <row r="17" spans="1:26" ht="54.75" customHeight="1" thickBot="1" x14ac:dyDescent="0.35">
      <c r="A17" s="119"/>
      <c r="B17" s="40" t="s">
        <v>40</v>
      </c>
      <c r="C17" s="84"/>
      <c r="D17" s="84"/>
      <c r="E17" s="84"/>
      <c r="F17" s="84"/>
      <c r="G17" s="84"/>
      <c r="H17" s="84"/>
      <c r="I17" s="84"/>
      <c r="J17" s="84"/>
      <c r="K17" s="84"/>
      <c r="L17" s="84"/>
      <c r="M17" s="84"/>
      <c r="N17" s="84"/>
      <c r="O17" s="84"/>
      <c r="P17" s="84"/>
      <c r="Q17" s="84"/>
      <c r="R17" s="84"/>
      <c r="S17" s="84"/>
      <c r="T17" s="84"/>
      <c r="U17" s="84"/>
      <c r="V17" s="84"/>
      <c r="W17" s="73">
        <f t="shared" si="0"/>
        <v>0</v>
      </c>
      <c r="X17" s="16" t="str">
        <f>IF(W17&lt;3,"erfüllt","nicht erfüllt")</f>
        <v>erfüllt</v>
      </c>
      <c r="Y17" s="55" t="str">
        <f>IF(W17&lt;2,"0",2-W17)</f>
        <v>0</v>
      </c>
      <c r="Z17" s="43" t="str">
        <f>IF(W17&lt;3,"Ihr Speiseplan enthält nur eine geringe Menge an süßen Hauptgerichten und erfüllt somit die Empfehlungen. ","Ihr Speiseplan enthält  zu viele Süßspeisen.")</f>
        <v xml:space="preserve">Ihr Speiseplan enthält nur eine geringe Menge an süßen Hauptgerichten und erfüllt somit die Empfehlungen. </v>
      </c>
    </row>
    <row r="18" spans="1:26" s="23" customFormat="1" ht="16.2" thickBot="1" x14ac:dyDescent="0.35">
      <c r="A18" s="129" t="s">
        <v>8</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1"/>
    </row>
    <row r="19" spans="1:26" ht="54.75" customHeight="1" thickBot="1" x14ac:dyDescent="0.35">
      <c r="A19" s="45" t="s">
        <v>118</v>
      </c>
      <c r="B19" s="46" t="s">
        <v>105</v>
      </c>
      <c r="C19" s="60"/>
      <c r="D19" s="60"/>
      <c r="E19" s="60"/>
      <c r="F19" s="60"/>
      <c r="G19" s="60"/>
      <c r="H19" s="60"/>
      <c r="I19" s="60"/>
      <c r="J19" s="60"/>
      <c r="K19" s="60"/>
      <c r="L19" s="60"/>
      <c r="M19" s="60"/>
      <c r="N19" s="60"/>
      <c r="O19" s="60"/>
      <c r="P19" s="60"/>
      <c r="Q19" s="60"/>
      <c r="R19" s="60"/>
      <c r="S19" s="60"/>
      <c r="T19" s="60"/>
      <c r="U19" s="60"/>
      <c r="V19" s="60"/>
      <c r="W19" s="75">
        <f>SUM(C19:V19)</f>
        <v>0</v>
      </c>
      <c r="X19" s="18" t="str">
        <f>IF(W19&lt;5,"erfüllt","nicht erfüllt")</f>
        <v>erfüllt</v>
      </c>
      <c r="Y19" s="57" t="str">
        <f>IF(W19&lt;5,"0",4-W19)</f>
        <v>0</v>
      </c>
      <c r="Z19" s="47" t="str">
        <f>IF(W19&lt;5,"Sie erfüllen die Empfehlungen und bieten nur eine geringe Menge an frittierten und/oder panierten Speisen an. ","Ihr Speiseplan enthält zu viele panierte/frittierte Gerichte. Diese liefern  viel Fett und sollten gegen fettärmere Alternativen ausgetauscht werden. ")</f>
        <v xml:space="preserve">Sie erfüllen die Empfehlungen und bieten nur eine geringe Menge an frittierten und/oder panierten Speisen an. </v>
      </c>
    </row>
    <row r="20" spans="1:26" s="23" customFormat="1" ht="16.5" customHeight="1" thickBot="1" x14ac:dyDescent="0.35">
      <c r="A20" s="126" t="s">
        <v>41</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8"/>
    </row>
    <row r="21" spans="1:26" ht="54.75" customHeight="1" x14ac:dyDescent="0.3">
      <c r="A21" s="118" t="s">
        <v>9</v>
      </c>
      <c r="B21" s="39" t="s">
        <v>129</v>
      </c>
      <c r="C21" s="53"/>
      <c r="D21" s="53"/>
      <c r="E21" s="53"/>
      <c r="F21" s="53"/>
      <c r="G21" s="53"/>
      <c r="H21" s="53"/>
      <c r="I21" s="53"/>
      <c r="J21" s="53"/>
      <c r="K21" s="53"/>
      <c r="L21" s="53"/>
      <c r="M21" s="53"/>
      <c r="N21" s="53"/>
      <c r="O21" s="53"/>
      <c r="P21" s="53"/>
      <c r="Q21" s="53"/>
      <c r="R21" s="53"/>
      <c r="S21" s="53"/>
      <c r="T21" s="53"/>
      <c r="U21" s="53"/>
      <c r="V21" s="53"/>
      <c r="W21" s="72">
        <f>SUM(C21:V21)</f>
        <v>0</v>
      </c>
      <c r="X21" s="15" t="str">
        <f>IF(W21&lt;20,"nicht erfüllt","erfüllt")</f>
        <v>nicht erfüllt</v>
      </c>
      <c r="Y21" s="54">
        <f>IF(W21&gt;20,"0",20-W21)</f>
        <v>20</v>
      </c>
      <c r="Z21" s="42" t="str">
        <f>IF(W21&lt;20,"Kartoffeln, Reis, Teigwaren und andere Getreideprodukte sollten täglich auf dem Speiseplan stehen. ","In Ihrer Einrichtung werden täglich Kartoffeln, Reis, Teigwaren und andere Getreideprodukte angeboten. Sie erfüllen somit die Empfehlung.")</f>
        <v xml:space="preserve">Kartoffeln, Reis, Teigwaren und andere Getreideprodukte sollten täglich auf dem Speiseplan stehen. </v>
      </c>
    </row>
    <row r="22" spans="1:26" ht="54.75" customHeight="1" x14ac:dyDescent="0.3">
      <c r="A22" s="121"/>
      <c r="B22" s="41" t="s">
        <v>11</v>
      </c>
      <c r="C22" s="83"/>
      <c r="D22" s="83"/>
      <c r="E22" s="83"/>
      <c r="F22" s="83"/>
      <c r="G22" s="83"/>
      <c r="H22" s="83"/>
      <c r="I22" s="83"/>
      <c r="J22" s="83"/>
      <c r="K22" s="83"/>
      <c r="L22" s="83"/>
      <c r="M22" s="83"/>
      <c r="N22" s="83"/>
      <c r="O22" s="83"/>
      <c r="P22" s="83"/>
      <c r="Q22" s="83"/>
      <c r="R22" s="83"/>
      <c r="S22" s="83"/>
      <c r="T22" s="83"/>
      <c r="U22" s="83"/>
      <c r="V22" s="83"/>
      <c r="W22" s="74">
        <f t="shared" ref="W22:W30" si="1">SUM(C22:V22)</f>
        <v>0</v>
      </c>
      <c r="X22" s="17" t="str">
        <f>IF(W22&lt;4,"nicht erfüllt","erfüllt")</f>
        <v>nicht erfüllt</v>
      </c>
      <c r="Y22" s="56">
        <f>IF(W22&gt;4,"0",4-W22)</f>
        <v>4</v>
      </c>
      <c r="Z22" s="44" t="str">
        <f>IF(W22&lt;4,"Ihr Speiseplan enthält zu wenig Vollkornprodukte. Diese liefern wertvolle Ballaststoffe und sollten deshalb regelmäßig auf dem Speiseplan stehen. ","Sie erfüllen die Empfehlungen. Vollkornprodukte sollten regelmäßig auf dem Speiseplan stehen, da sie wertvolle Ballaststoffe liefern. ")</f>
        <v xml:space="preserve">Ihr Speiseplan enthält zu wenig Vollkornprodukte. Diese liefern wertvolle Ballaststoffe und sollten deshalb regelmäßig auf dem Speiseplan stehen. </v>
      </c>
    </row>
    <row r="23" spans="1:26" ht="54.75" customHeight="1" thickBot="1" x14ac:dyDescent="0.35">
      <c r="A23" s="119"/>
      <c r="B23" s="40" t="s">
        <v>10</v>
      </c>
      <c r="C23" s="84"/>
      <c r="D23" s="84"/>
      <c r="E23" s="84"/>
      <c r="F23" s="84"/>
      <c r="G23" s="84"/>
      <c r="H23" s="84"/>
      <c r="I23" s="84"/>
      <c r="J23" s="84"/>
      <c r="K23" s="84"/>
      <c r="L23" s="84"/>
      <c r="M23" s="84"/>
      <c r="N23" s="84"/>
      <c r="O23" s="84"/>
      <c r="P23" s="84"/>
      <c r="Q23" s="84"/>
      <c r="R23" s="84"/>
      <c r="S23" s="84"/>
      <c r="T23" s="84"/>
      <c r="U23" s="84"/>
      <c r="V23" s="84"/>
      <c r="W23" s="73">
        <f t="shared" si="1"/>
        <v>0</v>
      </c>
      <c r="X23" s="16" t="str">
        <f>IF(W23&gt;4,"nicht erfüllt","erfüllt")</f>
        <v>erfüllt</v>
      </c>
      <c r="Y23" s="55" t="str">
        <f>IF(W23&lt;4,"0",4-W23)</f>
        <v>0</v>
      </c>
      <c r="Z23" s="43" t="str">
        <f>IF(W23&gt;4,"Das ist zuviel. Kartoffelerzeugnisse enthalten meist sehr viel Fett und Salz oder sind stark verarbeitet. Bieten Sie Kartoffeln als Salz- oder Pellkartoffel an. ","Sie bieten nur max. 4 x Kartoffelerzeugnisse in 20 Verpflegungstagen an und erfüllen somit die Empfehlungen. ")</f>
        <v xml:space="preserve">Sie bieten nur max. 4 x Kartoffelerzeugnisse in 20 Verpflegungstagen an und erfüllen somit die Empfehlungen. </v>
      </c>
    </row>
    <row r="24" spans="1:26" ht="54.75" customHeight="1" x14ac:dyDescent="0.3">
      <c r="A24" s="118" t="s">
        <v>42</v>
      </c>
      <c r="B24" s="39" t="s">
        <v>130</v>
      </c>
      <c r="C24" s="53"/>
      <c r="D24" s="53"/>
      <c r="E24" s="53"/>
      <c r="F24" s="53"/>
      <c r="G24" s="53"/>
      <c r="H24" s="53"/>
      <c r="I24" s="53"/>
      <c r="J24" s="53"/>
      <c r="K24" s="53"/>
      <c r="L24" s="53"/>
      <c r="M24" s="53"/>
      <c r="N24" s="53"/>
      <c r="O24" s="53"/>
      <c r="P24" s="53"/>
      <c r="Q24" s="53"/>
      <c r="R24" s="53"/>
      <c r="S24" s="53"/>
      <c r="T24" s="53"/>
      <c r="U24" s="53"/>
      <c r="V24" s="53"/>
      <c r="W24" s="72">
        <f t="shared" si="1"/>
        <v>0</v>
      </c>
      <c r="X24" s="15" t="str">
        <f>IF(W24&lt;20,"nicht erfüllt","erfüllt")</f>
        <v>nicht erfüllt</v>
      </c>
      <c r="Y24" s="54">
        <f>IF(W24&gt;20,"0",20-W24)</f>
        <v>20</v>
      </c>
      <c r="Z24" s="42" t="str">
        <f>IF(W24&lt;20,"Gemüse sollte täglich auf dem Speiseplan stehen, da es wertvolle Vitamine und Mineralstoffe liefert und wenig Kalorien enthält ","Sie bieten ausreichend Gemüse auf Ihrem Speiseplan an. Achten Sie auf fettarme und nährstofferhaltende Garmethoden. ")</f>
        <v xml:space="preserve">Gemüse sollte täglich auf dem Speiseplan stehen, da es wertvolle Vitamine und Mineralstoffe liefert und wenig Kalorien enthält </v>
      </c>
    </row>
    <row r="25" spans="1:26" ht="54.75" customHeight="1" x14ac:dyDescent="0.3">
      <c r="A25" s="120"/>
      <c r="B25" s="92" t="s">
        <v>221</v>
      </c>
      <c r="C25" s="100"/>
      <c r="D25" s="100"/>
      <c r="E25" s="100"/>
      <c r="F25" s="100"/>
      <c r="G25" s="100"/>
      <c r="H25" s="100"/>
      <c r="I25" s="100"/>
      <c r="J25" s="100"/>
      <c r="K25" s="100"/>
      <c r="L25" s="100"/>
      <c r="M25" s="100"/>
      <c r="N25" s="100"/>
      <c r="O25" s="100"/>
      <c r="P25" s="100"/>
      <c r="Q25" s="100"/>
      <c r="R25" s="100"/>
      <c r="S25" s="100"/>
      <c r="T25" s="100"/>
      <c r="U25" s="100"/>
      <c r="V25" s="100"/>
      <c r="W25" s="88">
        <f>SUM(C25:V25)</f>
        <v>0</v>
      </c>
      <c r="X25" s="89" t="str">
        <f>IF(W25&lt;8,"nicht erfüllt","erfüllt")</f>
        <v>nicht erfüllt</v>
      </c>
      <c r="Y25" s="90">
        <f>IF(W25&gt;8,"0",8-W25)</f>
        <v>8</v>
      </c>
      <c r="Z25" s="91" t="str">
        <f>IF(W25&lt;8,"Ihr Speiseplan enthält noch zu wenig Rohkost und Salat. Besonders in roher Form bleiben Ballaststoffe und Vitamine erhalten.","Sie bieten ausreichend Rohkost und Salat an und erfüllen somit die Empfehlungen. ")</f>
        <v>Ihr Speiseplan enthält noch zu wenig Rohkost und Salat. Besonders in roher Form bleiben Ballaststoffe und Vitamine erhalten.</v>
      </c>
    </row>
    <row r="26" spans="1:26" ht="54" customHeight="1" thickBot="1" x14ac:dyDescent="0.35">
      <c r="A26" s="119"/>
      <c r="B26" s="40" t="s">
        <v>120</v>
      </c>
      <c r="C26" s="84"/>
      <c r="D26" s="84"/>
      <c r="E26" s="84"/>
      <c r="F26" s="84"/>
      <c r="G26" s="84"/>
      <c r="H26" s="84"/>
      <c r="I26" s="84"/>
      <c r="J26" s="84"/>
      <c r="K26" s="84"/>
      <c r="L26" s="84"/>
      <c r="M26" s="84"/>
      <c r="N26" s="84"/>
      <c r="O26" s="84"/>
      <c r="P26" s="84"/>
      <c r="Q26" s="84"/>
      <c r="R26" s="84"/>
      <c r="S26" s="84"/>
      <c r="T26" s="84"/>
      <c r="U26" s="84"/>
      <c r="V26" s="84"/>
      <c r="W26" s="73">
        <f t="shared" si="1"/>
        <v>0</v>
      </c>
      <c r="X26" s="16" t="str">
        <f>IF(W26&lt;4,"nicht erfüllt","erfüllt")</f>
        <v>nicht erfüllt</v>
      </c>
      <c r="Y26" s="55">
        <f>IF(W26&gt;4,"0",4-W26)</f>
        <v>4</v>
      </c>
      <c r="Z26" s="43" t="str">
        <f>IF(W26&lt;4,"Ihr Speiseplan enthält noch zu wenig Hülsenfrüchte. Diese eignen sich als pflanzliche Fleischalternative.","Sie bieten ausreichend Hülsenfrüchte an und erfüllen somit die Empfehlungen. ")</f>
        <v>Ihr Speiseplan enthält noch zu wenig Hülsenfrüchte. Diese eignen sich als pflanzliche Fleischalternative.</v>
      </c>
    </row>
    <row r="27" spans="1:26" ht="54" customHeight="1" thickBot="1" x14ac:dyDescent="0.35">
      <c r="A27" s="118" t="s">
        <v>12</v>
      </c>
      <c r="B27" s="87" t="s">
        <v>44</v>
      </c>
      <c r="C27" s="99"/>
      <c r="D27" s="99"/>
      <c r="E27" s="99"/>
      <c r="F27" s="99"/>
      <c r="G27" s="99"/>
      <c r="H27" s="99"/>
      <c r="I27" s="99"/>
      <c r="J27" s="99"/>
      <c r="K27" s="99"/>
      <c r="L27" s="99"/>
      <c r="M27" s="99"/>
      <c r="N27" s="99"/>
      <c r="O27" s="99"/>
      <c r="P27" s="99"/>
      <c r="Q27" s="99"/>
      <c r="R27" s="99"/>
      <c r="S27" s="99"/>
      <c r="T27" s="99"/>
      <c r="U27" s="99"/>
      <c r="V27" s="99"/>
      <c r="W27" s="73">
        <f t="shared" si="1"/>
        <v>0</v>
      </c>
      <c r="X27" s="89" t="str">
        <f>IF(W27&lt;8,"nicht erfüllt","erfüllt")</f>
        <v>nicht erfüllt</v>
      </c>
      <c r="Y27" s="90">
        <f>IF(W27&gt;8,"0",8-W27)</f>
        <v>8</v>
      </c>
      <c r="Z27" s="91" t="str">
        <f>IF(W27&lt;8,"Obst liefert Vitamine, Ballaststoffe und gleichzeitig wenig Kalorien und sollte mindestens 8 x in 20 Verpflegungstagen angeboten werden. ","Sie bieten ausreichend Obst an. Achten Sie auf das Angebot von frischem Obst und vermeiden Sie Konserven mit Zuckerzusatz.")</f>
        <v xml:space="preserve">Obst liefert Vitamine, Ballaststoffe und gleichzeitig wenig Kalorien und sollte mindestens 8 x in 20 Verpflegungstagen angeboten werden. </v>
      </c>
    </row>
    <row r="28" spans="1:26" ht="54.75" customHeight="1" thickBot="1" x14ac:dyDescent="0.35">
      <c r="A28" s="134"/>
      <c r="B28" s="40" t="s">
        <v>119</v>
      </c>
      <c r="C28" s="84"/>
      <c r="D28" s="84"/>
      <c r="E28" s="84"/>
      <c r="F28" s="84"/>
      <c r="G28" s="84"/>
      <c r="H28" s="84"/>
      <c r="I28" s="84"/>
      <c r="J28" s="84"/>
      <c r="K28" s="84"/>
      <c r="L28" s="84"/>
      <c r="M28" s="84"/>
      <c r="N28" s="84"/>
      <c r="O28" s="84"/>
      <c r="P28" s="84"/>
      <c r="Q28" s="84"/>
      <c r="R28" s="84"/>
      <c r="S28" s="84"/>
      <c r="T28" s="84"/>
      <c r="U28" s="84"/>
      <c r="V28" s="84"/>
      <c r="W28" s="73">
        <f t="shared" si="1"/>
        <v>0</v>
      </c>
      <c r="X28" s="16" t="str">
        <f>IF(W28&lt;4,"nicht erfüllt","erfüllt")</f>
        <v>nicht erfüllt</v>
      </c>
      <c r="Y28" s="55">
        <f>IF(W28&gt;4,"0",4-W28)</f>
        <v>4</v>
      </c>
      <c r="Z28" s="43" t="str">
        <f>IF(W28&lt;4,"Ihr Speiseplan enthält noch zu wenig Stückobst. Eine (Kinder-) Handvoll ungesalzener Nüsse oder Ölsaaten können eine Portion Obst am Tag ersetzen .","Sie bieten ausreichend Stückobst an und erfüllen somit die Empfehlungen.")</f>
        <v>Ihr Speiseplan enthält noch zu wenig Stückobst. Eine (Kinder-) Handvoll ungesalzener Nüsse oder Ölsaaten können eine Portion Obst am Tag ersetzen .</v>
      </c>
    </row>
    <row r="29" spans="1:26" ht="54.75" customHeight="1" thickBot="1" x14ac:dyDescent="0.35">
      <c r="A29" s="45" t="s">
        <v>13</v>
      </c>
      <c r="B29" s="46" t="s">
        <v>106</v>
      </c>
      <c r="C29" s="60"/>
      <c r="D29" s="60"/>
      <c r="E29" s="60"/>
      <c r="F29" s="60"/>
      <c r="G29" s="60"/>
      <c r="H29" s="60"/>
      <c r="I29" s="60"/>
      <c r="J29" s="60"/>
      <c r="K29" s="60"/>
      <c r="L29" s="60"/>
      <c r="M29" s="60"/>
      <c r="N29" s="60"/>
      <c r="O29" s="60"/>
      <c r="P29" s="60"/>
      <c r="Q29" s="60"/>
      <c r="R29" s="60"/>
      <c r="S29" s="60"/>
      <c r="T29" s="60"/>
      <c r="U29" s="60"/>
      <c r="V29" s="60"/>
      <c r="W29" s="75">
        <f t="shared" si="1"/>
        <v>0</v>
      </c>
      <c r="X29" s="18" t="str">
        <f>IF(W29&lt;8,"nicht erfüllt","erfüllt")</f>
        <v>nicht erfüllt</v>
      </c>
      <c r="Y29" s="57">
        <f>IF(W29&gt;8,"0",8-W29)</f>
        <v>8</v>
      </c>
      <c r="Z29" s="47" t="str">
        <f>IF(W29&lt;8," Als ideale Calcium- und Eiweißlieferanten  sollten Milch und Milchprodukte mindestens 8 x in 20 Verpflegungstagen angeboten werden. ","Sie bieten ausreichend Milch und Milchprodukte an. Diese Lebensmittel liefern viel Calcium und gehören zu einer ausgewogenen Ernährung dazu. ")</f>
        <v xml:space="preserve"> Als ideale Calcium- und Eiweißlieferanten  sollten Milch und Milchprodukte mindestens 8 x in 20 Verpflegungstagen angeboten werden. </v>
      </c>
    </row>
    <row r="30" spans="1:26" s="24" customFormat="1" ht="54.75" customHeight="1" thickBot="1" x14ac:dyDescent="0.35">
      <c r="A30" s="45" t="s">
        <v>126</v>
      </c>
      <c r="B30" s="46" t="s">
        <v>87</v>
      </c>
      <c r="C30" s="60"/>
      <c r="D30" s="60"/>
      <c r="E30" s="60"/>
      <c r="F30" s="60"/>
      <c r="G30" s="60"/>
      <c r="H30" s="60"/>
      <c r="I30" s="60"/>
      <c r="J30" s="60"/>
      <c r="K30" s="60"/>
      <c r="L30" s="60"/>
      <c r="M30" s="60"/>
      <c r="N30" s="60"/>
      <c r="O30" s="60"/>
      <c r="P30" s="60"/>
      <c r="Q30" s="60"/>
      <c r="R30" s="60"/>
      <c r="S30" s="60"/>
      <c r="T30" s="60"/>
      <c r="U30" s="60"/>
      <c r="V30" s="60"/>
      <c r="W30" s="75">
        <f t="shared" si="1"/>
        <v>0</v>
      </c>
      <c r="X30" s="18" t="str">
        <f xml:space="preserve"> IF(W30&lt;20,"nicht erfüllt","erfüllt")</f>
        <v>nicht erfüllt</v>
      </c>
      <c r="Y30" s="57">
        <f xml:space="preserve"> IF(W30&gt;20,"0",20-W30)</f>
        <v>20</v>
      </c>
      <c r="Z30" s="47" t="str">
        <f>IF(W30&lt;20,"Zu jedem Mittagessen gehört ein kalorienfreies Getränk. Geeignet sind Wasser sowie  Früchte- und Kräutertees (je ohne Zucker / Süßungsmittel).","Sie erfüllen die Empfehlung und bieten zu jedem  Mittagessen ein kalorienfreies Getränk an.")</f>
        <v>Zu jedem Mittagessen gehört ein kalorienfreies Getränk. Geeignet sind Wasser sowie  Früchte- und Kräutertees (je ohne Zucker / Süßungsmittel).</v>
      </c>
    </row>
    <row r="31" spans="1:26" s="25" customFormat="1" ht="54" customHeight="1" x14ac:dyDescent="0.3">
      <c r="A31" s="124" t="s">
        <v>62</v>
      </c>
      <c r="B31" s="50" t="s">
        <v>102</v>
      </c>
      <c r="C31" s="61"/>
      <c r="D31" s="61"/>
      <c r="E31" s="61"/>
      <c r="F31" s="61"/>
      <c r="G31" s="61"/>
      <c r="H31" s="61"/>
      <c r="I31" s="61"/>
      <c r="J31" s="61"/>
      <c r="K31" s="61"/>
      <c r="L31" s="61"/>
      <c r="M31" s="61"/>
      <c r="N31" s="61"/>
      <c r="O31" s="61"/>
      <c r="P31" s="61"/>
      <c r="Q31" s="61"/>
      <c r="R31" s="61"/>
      <c r="S31" s="61"/>
      <c r="T31" s="61"/>
      <c r="U31" s="61"/>
      <c r="V31" s="61"/>
      <c r="W31" s="76">
        <f>SUM(C31:V31)</f>
        <v>0</v>
      </c>
      <c r="X31" s="78"/>
      <c r="Y31" s="79"/>
      <c r="Z31" s="48" t="s">
        <v>104</v>
      </c>
    </row>
    <row r="32" spans="1:26" s="25" customFormat="1" ht="54.75" customHeight="1" x14ac:dyDescent="0.3">
      <c r="A32" s="125"/>
      <c r="B32" s="33" t="s">
        <v>46</v>
      </c>
      <c r="C32" s="62"/>
      <c r="D32" s="62"/>
      <c r="E32" s="62"/>
      <c r="F32" s="62"/>
      <c r="G32" s="62"/>
      <c r="H32" s="62"/>
      <c r="I32" s="62"/>
      <c r="J32" s="62"/>
      <c r="K32" s="62"/>
      <c r="L32" s="62"/>
      <c r="M32" s="62"/>
      <c r="N32" s="62"/>
      <c r="O32" s="62"/>
      <c r="P32" s="62"/>
      <c r="Q32" s="62"/>
      <c r="R32" s="62"/>
      <c r="S32" s="62"/>
      <c r="T32" s="62"/>
      <c r="U32" s="62"/>
      <c r="V32" s="62"/>
      <c r="W32" s="77">
        <f>SUM(C32:V32)</f>
        <v>0</v>
      </c>
      <c r="X32" s="80"/>
      <c r="Y32" s="81"/>
      <c r="Z32" s="17" t="s">
        <v>47</v>
      </c>
    </row>
    <row r="33" spans="24:24" x14ac:dyDescent="0.3">
      <c r="X33" s="26"/>
    </row>
  </sheetData>
  <sheetProtection algorithmName="SHA-512" hashValue="HYrYdmklHSBgJ5k4Cw3mmdgjJRPr5D3MexvpiSeK6s+s299U8kEo7ZHsrQ0zkGh5qBAYHYkICWPbFUjnsxLxXw==" saltValue="VYKDv79qlvULEr7KTwqEQQ==" spinCount="100000" sheet="1" objects="1" scenarios="1"/>
  <protectedRanges>
    <protectedRange sqref="C21:V24 C26:V32" name="Bereich1"/>
  </protectedRanges>
  <mergeCells count="16">
    <mergeCell ref="C4:L4"/>
    <mergeCell ref="M4:O4"/>
    <mergeCell ref="P4:V4"/>
    <mergeCell ref="A31:A32"/>
    <mergeCell ref="A24:A26"/>
    <mergeCell ref="A20:Z20"/>
    <mergeCell ref="A18:Z18"/>
    <mergeCell ref="C7:V7"/>
    <mergeCell ref="X10:Z10"/>
    <mergeCell ref="A27:A28"/>
    <mergeCell ref="C6:V6"/>
    <mergeCell ref="A11:A12"/>
    <mergeCell ref="A13:A14"/>
    <mergeCell ref="A15:A17"/>
    <mergeCell ref="A21:A23"/>
    <mergeCell ref="A10:V10"/>
  </mergeCells>
  <conditionalFormatting sqref="X11">
    <cfRule type="containsText" dxfId="76" priority="47" operator="containsText" text="nicht erfüllt">
      <formula>NOT(ISERROR(SEARCH("nicht erfüllt",X11)))</formula>
    </cfRule>
    <cfRule type="containsText" dxfId="75" priority="48" operator="containsText" text="erfüllt">
      <formula>NOT(ISERROR(SEARCH("erfüllt",X11)))</formula>
    </cfRule>
    <cfRule type="containsText" dxfId="74" priority="49" operator="containsText" text="nicht erfüllt">
      <formula>NOT(ISERROR(SEARCH("nicht erfüllt",X11)))</formula>
    </cfRule>
  </conditionalFormatting>
  <conditionalFormatting sqref="X15:X16">
    <cfRule type="containsText" dxfId="73" priority="35" operator="containsText" text="nicht erfüllt">
      <formula>NOT(ISERROR(SEARCH("nicht erfüllt",X15)))</formula>
    </cfRule>
    <cfRule type="containsText" dxfId="72" priority="36" operator="containsText" text="erfüllt">
      <formula>NOT(ISERROR(SEARCH("erfüllt",X15)))</formula>
    </cfRule>
    <cfRule type="containsText" dxfId="71" priority="37" operator="containsText" text="nicht erfüllt">
      <formula>NOT(ISERROR(SEARCH("nicht erfüllt",X15)))</formula>
    </cfRule>
  </conditionalFormatting>
  <conditionalFormatting sqref="X17">
    <cfRule type="containsText" dxfId="70" priority="33" operator="containsText" text="nicht erfüllt">
      <formula>NOT(ISERROR(SEARCH("nicht erfüllt",X17)))</formula>
    </cfRule>
    <cfRule type="containsText" dxfId="69" priority="34" operator="containsText" text="erfüllt">
      <formula>NOT(ISERROR(SEARCH("erfüllt",X17)))</formula>
    </cfRule>
  </conditionalFormatting>
  <conditionalFormatting sqref="X19">
    <cfRule type="containsText" dxfId="68" priority="29" operator="containsText" text="nicht erfüllt">
      <formula>NOT(ISERROR(SEARCH("nicht erfüllt",X19)))</formula>
    </cfRule>
    <cfRule type="containsText" dxfId="67" priority="30" operator="containsText" text="nicht erfüllt">
      <formula>NOT(ISERROR(SEARCH("nicht erfüllt",X19)))</formula>
    </cfRule>
    <cfRule type="containsText" dxfId="66" priority="31" operator="containsText" text="nicht erfüllt">
      <formula>NOT(ISERROR(SEARCH("nicht erfüllt",X19)))</formula>
    </cfRule>
    <cfRule type="containsText" dxfId="65" priority="32" operator="containsText" text="erfüllt">
      <formula>NOT(ISERROR(SEARCH("erfüllt",X19)))</formula>
    </cfRule>
  </conditionalFormatting>
  <conditionalFormatting sqref="X21">
    <cfRule type="containsText" dxfId="64" priority="27" operator="containsText" text="nicht erfüllt">
      <formula>NOT(ISERROR(SEARCH("nicht erfüllt",X21)))</formula>
    </cfRule>
    <cfRule type="containsText" dxfId="63" priority="28" operator="containsText" text="erfüllt">
      <formula>NOT(ISERROR(SEARCH("erfüllt",X21)))</formula>
    </cfRule>
  </conditionalFormatting>
  <conditionalFormatting sqref="X22">
    <cfRule type="containsText" dxfId="62" priority="25" operator="containsText" text="nicht erfüllt">
      <formula>NOT(ISERROR(SEARCH("nicht erfüllt",X22)))</formula>
    </cfRule>
    <cfRule type="containsText" dxfId="61" priority="26" operator="containsText" text="erfüllt">
      <formula>NOT(ISERROR(SEARCH("erfüllt",X22)))</formula>
    </cfRule>
  </conditionalFormatting>
  <conditionalFormatting sqref="X23">
    <cfRule type="containsText" dxfId="60" priority="23" operator="containsText" text="nicht erfüllt">
      <formula>NOT(ISERROR(SEARCH("nicht erfüllt",X23)))</formula>
    </cfRule>
    <cfRule type="containsText" dxfId="59" priority="24" operator="containsText" text="erfüllt">
      <formula>NOT(ISERROR(SEARCH("erfüllt",X23)))</formula>
    </cfRule>
  </conditionalFormatting>
  <conditionalFormatting sqref="X24:X25">
    <cfRule type="containsText" dxfId="58" priority="21" operator="containsText" text="nicht erfüllt">
      <formula>NOT(ISERROR(SEARCH("nicht erfüllt",X24)))</formula>
    </cfRule>
    <cfRule type="containsText" dxfId="57" priority="22" operator="containsText" text="erfüllt">
      <formula>NOT(ISERROR(SEARCH("erfüllt",X24)))</formula>
    </cfRule>
  </conditionalFormatting>
  <conditionalFormatting sqref="X26:X27">
    <cfRule type="containsText" dxfId="56" priority="19" operator="containsText" text="nicht erfüllt">
      <formula>NOT(ISERROR(SEARCH("nicht erfüllt",X26)))</formula>
    </cfRule>
    <cfRule type="containsText" dxfId="55" priority="20" operator="containsText" text="erfüllt">
      <formula>NOT(ISERROR(SEARCH("erfüllt",X26)))</formula>
    </cfRule>
  </conditionalFormatting>
  <conditionalFormatting sqref="X28">
    <cfRule type="containsText" dxfId="54" priority="17" operator="containsText" text="nicht erfüllt">
      <formula>NOT(ISERROR(SEARCH("nicht erfüllt",X28)))</formula>
    </cfRule>
    <cfRule type="containsText" dxfId="53" priority="18" operator="containsText" text="erfüllt">
      <formula>NOT(ISERROR(SEARCH("erfüllt",X28)))</formula>
    </cfRule>
  </conditionalFormatting>
  <conditionalFormatting sqref="X29">
    <cfRule type="containsText" dxfId="52" priority="15" operator="containsText" text="nicht erfüllt">
      <formula>NOT(ISERROR(SEARCH("nicht erfüllt",X29)))</formula>
    </cfRule>
    <cfRule type="containsText" dxfId="51" priority="16" operator="containsText" text="erfüllt">
      <formula>NOT(ISERROR(SEARCH("erfüllt",X29)))</formula>
    </cfRule>
  </conditionalFormatting>
  <conditionalFormatting sqref="X30">
    <cfRule type="containsText" dxfId="50" priority="13" operator="containsText" text="nicht erfüllt">
      <formula>NOT(ISERROR(SEARCH("nicht erfüllt",X30)))</formula>
    </cfRule>
    <cfRule type="containsText" dxfId="49" priority="14" operator="containsText" text="erfüllt">
      <formula>NOT(ISERROR(SEARCH("erfüllt",X30)))</formula>
    </cfRule>
  </conditionalFormatting>
  <conditionalFormatting sqref="X12">
    <cfRule type="containsText" dxfId="48" priority="10" operator="containsText" text="nicht erfüllt">
      <formula>NOT(ISERROR(SEARCH("nicht erfüllt",X12)))</formula>
    </cfRule>
    <cfRule type="containsText" dxfId="47" priority="11" operator="containsText" text="erfüllt">
      <formula>NOT(ISERROR(SEARCH("erfüllt",X12)))</formula>
    </cfRule>
    <cfRule type="containsText" dxfId="46" priority="12" operator="containsText" text="nicht erfüllt">
      <formula>NOT(ISERROR(SEARCH("nicht erfüllt",X12)))</formula>
    </cfRule>
  </conditionalFormatting>
  <conditionalFormatting sqref="X14">
    <cfRule type="containsText" dxfId="45" priority="4" operator="containsText" text="nicht erfüllt">
      <formula>NOT(ISERROR(SEARCH("nicht erfüllt",X14)))</formula>
    </cfRule>
    <cfRule type="containsText" dxfId="44" priority="5" operator="containsText" text="erfüllt">
      <formula>NOT(ISERROR(SEARCH("erfüllt",X14)))</formula>
    </cfRule>
    <cfRule type="containsText" dxfId="43" priority="6" operator="containsText" text="nicht erfüllt">
      <formula>NOT(ISERROR(SEARCH("nicht erfüllt",X14)))</formula>
    </cfRule>
  </conditionalFormatting>
  <conditionalFormatting sqref="X13">
    <cfRule type="containsText" dxfId="42" priority="1" operator="containsText" text="nicht erfüllt">
      <formula>NOT(ISERROR(SEARCH("nicht erfüllt",X13)))</formula>
    </cfRule>
    <cfRule type="containsText" dxfId="41" priority="2" operator="containsText" text="erfüllt">
      <formula>NOT(ISERROR(SEARCH("erfüllt",X13)))</formula>
    </cfRule>
    <cfRule type="containsText" dxfId="40" priority="3" operator="containsText" text="nicht erfüllt">
      <formula>NOT(ISERROR(SEARCH("nicht erfüllt",X13)))</formula>
    </cfRule>
  </conditionalFormatting>
  <dataValidations count="1">
    <dataValidation type="list" allowBlank="1" showInputMessage="1" showErrorMessage="1" error="Bitte wählen Sie 0 oder 1" prompt="Bitte wählen Sie 0 oder 1" sqref="C19:V19 C11:V17 C21:V32" xr:uid="{00000000-0002-0000-0000-000000000000}">
      <formula1>Auswahl</formula1>
    </dataValidation>
  </dataValidations>
  <pageMargins left="0.23622047244094491" right="0.23622047244094491" top="0.74803149606299213" bottom="0.74803149606299213" header="0.31496062992125984" footer="0.31496062992125984"/>
  <pageSetup paperSize="8" scale="44" orientation="landscape" r:id="rId1"/>
  <headerFooter>
    <oddHeader>&amp;R&amp;G</oddHeader>
    <oddFooter xml:space="preserve">&amp;CStand: Dezember 2022
&amp;R&amp;10Fachstelle Kita- und Schulverpflegung Bayern am Kompetenzzentrum für Ernährung
Hofer Straße 20  95326 Kulmbach
www.kita-schulverpflegung.bayern.de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02"/>
  <sheetViews>
    <sheetView view="pageLayout" topLeftCell="A94" zoomScale="80" zoomScaleNormal="85" zoomScalePageLayoutView="80" workbookViewId="0">
      <selection activeCell="A101" sqref="A101"/>
    </sheetView>
  </sheetViews>
  <sheetFormatPr baseColWidth="10" defaultColWidth="11.44140625" defaultRowHeight="14.4" x14ac:dyDescent="0.3"/>
  <cols>
    <col min="1" max="1" width="139.5546875" style="3" customWidth="1"/>
    <col min="2" max="16384" width="11.44140625" style="2"/>
  </cols>
  <sheetData>
    <row r="1" spans="1:1" x14ac:dyDescent="0.3">
      <c r="A1" s="1" t="s">
        <v>98</v>
      </c>
    </row>
    <row r="2" spans="1:1" ht="33" customHeight="1" x14ac:dyDescent="0.3">
      <c r="A2" s="3" t="s">
        <v>81</v>
      </c>
    </row>
    <row r="3" spans="1:1" ht="45" customHeight="1" x14ac:dyDescent="0.3">
      <c r="A3" s="3" t="s">
        <v>210</v>
      </c>
    </row>
    <row r="4" spans="1:1" ht="12.75" customHeight="1" x14ac:dyDescent="0.3"/>
    <row r="5" spans="1:1" ht="33.75" customHeight="1" x14ac:dyDescent="0.3">
      <c r="A5" s="4" t="s">
        <v>108</v>
      </c>
    </row>
    <row r="6" spans="1:1" x14ac:dyDescent="0.3">
      <c r="A6" s="5"/>
    </row>
    <row r="7" spans="1:1" x14ac:dyDescent="0.3">
      <c r="A7" s="6" t="s">
        <v>131</v>
      </c>
    </row>
    <row r="8" spans="1:1" ht="31.5" customHeight="1" x14ac:dyDescent="0.3">
      <c r="A8" s="3" t="s">
        <v>91</v>
      </c>
    </row>
    <row r="9" spans="1:1" ht="30.75" customHeight="1" x14ac:dyDescent="0.3">
      <c r="A9" s="3" t="s">
        <v>97</v>
      </c>
    </row>
    <row r="10" spans="1:1" ht="7.5" customHeight="1" x14ac:dyDescent="0.3"/>
    <row r="11" spans="1:1" x14ac:dyDescent="0.3">
      <c r="A11" s="3" t="s">
        <v>88</v>
      </c>
    </row>
    <row r="12" spans="1:1" x14ac:dyDescent="0.3">
      <c r="A12" s="3" t="s">
        <v>93</v>
      </c>
    </row>
    <row r="13" spans="1:1" x14ac:dyDescent="0.3">
      <c r="A13" s="3" t="s">
        <v>89</v>
      </c>
    </row>
    <row r="15" spans="1:1" x14ac:dyDescent="0.3">
      <c r="A15" s="7" t="s">
        <v>158</v>
      </c>
    </row>
    <row r="16" spans="1:1" x14ac:dyDescent="0.3">
      <c r="A16" s="3" t="s">
        <v>48</v>
      </c>
    </row>
    <row r="17" spans="1:1" x14ac:dyDescent="0.3">
      <c r="A17" s="3" t="s">
        <v>49</v>
      </c>
    </row>
    <row r="18" spans="1:1" x14ac:dyDescent="0.3">
      <c r="A18" s="3" t="s">
        <v>50</v>
      </c>
    </row>
    <row r="20" spans="1:1" x14ac:dyDescent="0.3">
      <c r="A20" s="7" t="s">
        <v>156</v>
      </c>
    </row>
    <row r="21" spans="1:1" x14ac:dyDescent="0.3">
      <c r="A21" s="3" t="s">
        <v>176</v>
      </c>
    </row>
    <row r="22" spans="1:1" x14ac:dyDescent="0.3">
      <c r="A22" s="3" t="s">
        <v>177</v>
      </c>
    </row>
    <row r="23" spans="1:1" ht="16.5" customHeight="1" x14ac:dyDescent="0.3">
      <c r="A23" s="3" t="s">
        <v>186</v>
      </c>
    </row>
    <row r="24" spans="1:1" ht="15" customHeight="1" x14ac:dyDescent="0.3">
      <c r="A24" s="3" t="s">
        <v>187</v>
      </c>
    </row>
    <row r="26" spans="1:1" x14ac:dyDescent="0.3">
      <c r="A26" s="8" t="s">
        <v>51</v>
      </c>
    </row>
    <row r="27" spans="1:1" x14ac:dyDescent="0.3">
      <c r="A27" s="3" t="s">
        <v>153</v>
      </c>
    </row>
    <row r="28" spans="1:1" ht="17.25" customHeight="1" x14ac:dyDescent="0.3">
      <c r="A28" s="3" t="s">
        <v>155</v>
      </c>
    </row>
    <row r="29" spans="1:1" ht="17.25" customHeight="1" x14ac:dyDescent="0.3">
      <c r="A29" s="3" t="s">
        <v>132</v>
      </c>
    </row>
    <row r="30" spans="1:1" ht="32.25" customHeight="1" x14ac:dyDescent="0.3">
      <c r="A30" s="3" t="s">
        <v>211</v>
      </c>
    </row>
    <row r="31" spans="1:1" ht="16.5" customHeight="1" x14ac:dyDescent="0.3"/>
    <row r="32" spans="1:1" x14ac:dyDescent="0.3">
      <c r="A32" s="7" t="s">
        <v>157</v>
      </c>
    </row>
    <row r="33" spans="1:1" x14ac:dyDescent="0.3">
      <c r="A33" s="3" t="s">
        <v>52</v>
      </c>
    </row>
    <row r="34" spans="1:1" x14ac:dyDescent="0.3">
      <c r="A34" s="2" t="s">
        <v>154</v>
      </c>
    </row>
    <row r="35" spans="1:1" x14ac:dyDescent="0.3">
      <c r="A35" s="2"/>
    </row>
    <row r="36" spans="1:1" x14ac:dyDescent="0.3">
      <c r="A36" s="7" t="s">
        <v>156</v>
      </c>
    </row>
    <row r="37" spans="1:1" x14ac:dyDescent="0.3">
      <c r="A37" s="3" t="s">
        <v>188</v>
      </c>
    </row>
    <row r="38" spans="1:1" x14ac:dyDescent="0.3">
      <c r="A38" s="3" t="s">
        <v>189</v>
      </c>
    </row>
    <row r="39" spans="1:1" x14ac:dyDescent="0.3">
      <c r="A39" s="3" t="s">
        <v>190</v>
      </c>
    </row>
    <row r="40" spans="1:1" x14ac:dyDescent="0.3">
      <c r="A40" s="3" t="s">
        <v>191</v>
      </c>
    </row>
    <row r="41" spans="1:1" x14ac:dyDescent="0.3">
      <c r="A41" s="9"/>
    </row>
    <row r="42" spans="1:1" x14ac:dyDescent="0.3">
      <c r="A42" s="10" t="s">
        <v>133</v>
      </c>
    </row>
    <row r="43" spans="1:1" ht="28.8" x14ac:dyDescent="0.3">
      <c r="A43" s="9" t="s">
        <v>94</v>
      </c>
    </row>
    <row r="44" spans="1:1" ht="14.25" customHeight="1" x14ac:dyDescent="0.3">
      <c r="A44" s="9"/>
    </row>
    <row r="45" spans="1:1" x14ac:dyDescent="0.3">
      <c r="A45" s="9" t="s">
        <v>107</v>
      </c>
    </row>
    <row r="46" spans="1:1" x14ac:dyDescent="0.3">
      <c r="A46" s="9" t="s">
        <v>65</v>
      </c>
    </row>
    <row r="47" spans="1:1" x14ac:dyDescent="0.3">
      <c r="A47" s="9"/>
    </row>
    <row r="48" spans="1:1" ht="45" customHeight="1" x14ac:dyDescent="0.3">
      <c r="A48" s="9" t="s">
        <v>147</v>
      </c>
    </row>
    <row r="49" spans="1:1" ht="43.2" x14ac:dyDescent="0.3">
      <c r="A49" s="9" t="s">
        <v>146</v>
      </c>
    </row>
    <row r="50" spans="1:1" x14ac:dyDescent="0.3">
      <c r="A50" s="9"/>
    </row>
    <row r="51" spans="1:1" x14ac:dyDescent="0.3">
      <c r="A51" s="7" t="s">
        <v>151</v>
      </c>
    </row>
    <row r="52" spans="1:1" x14ac:dyDescent="0.3">
      <c r="A52" s="9" t="s">
        <v>139</v>
      </c>
    </row>
    <row r="53" spans="1:1" x14ac:dyDescent="0.3">
      <c r="A53" s="98" t="s">
        <v>138</v>
      </c>
    </row>
    <row r="54" spans="1:1" x14ac:dyDescent="0.3">
      <c r="A54" s="9" t="s">
        <v>137</v>
      </c>
    </row>
    <row r="55" spans="1:1" x14ac:dyDescent="0.3">
      <c r="A55" s="9" t="s">
        <v>152</v>
      </c>
    </row>
    <row r="56" spans="1:1" x14ac:dyDescent="0.3">
      <c r="A56" s="9" t="s">
        <v>136</v>
      </c>
    </row>
    <row r="57" spans="1:1" x14ac:dyDescent="0.3">
      <c r="A57" s="9" t="s">
        <v>150</v>
      </c>
    </row>
    <row r="58" spans="1:1" x14ac:dyDescent="0.3">
      <c r="A58" s="9" t="s">
        <v>206</v>
      </c>
    </row>
    <row r="59" spans="1:1" x14ac:dyDescent="0.3">
      <c r="A59" s="9"/>
    </row>
    <row r="60" spans="1:1" x14ac:dyDescent="0.3">
      <c r="A60" s="7" t="s">
        <v>159</v>
      </c>
    </row>
    <row r="61" spans="1:1" x14ac:dyDescent="0.3">
      <c r="A61" s="9" t="s">
        <v>134</v>
      </c>
    </row>
    <row r="62" spans="1:1" x14ac:dyDescent="0.3">
      <c r="A62" s="9" t="s">
        <v>60</v>
      </c>
    </row>
    <row r="63" spans="1:1" x14ac:dyDescent="0.3">
      <c r="A63" s="9" t="s">
        <v>54</v>
      </c>
    </row>
    <row r="64" spans="1:1" x14ac:dyDescent="0.3">
      <c r="A64" s="9"/>
    </row>
    <row r="65" spans="1:1" x14ac:dyDescent="0.3">
      <c r="A65" s="7" t="s">
        <v>160</v>
      </c>
    </row>
    <row r="66" spans="1:1" x14ac:dyDescent="0.3">
      <c r="A66" s="9" t="s">
        <v>134</v>
      </c>
    </row>
    <row r="67" spans="1:1" x14ac:dyDescent="0.3">
      <c r="A67" s="9" t="s">
        <v>135</v>
      </c>
    </row>
    <row r="68" spans="1:1" x14ac:dyDescent="0.3">
      <c r="A68" s="9" t="s">
        <v>60</v>
      </c>
    </row>
    <row r="69" spans="1:1" x14ac:dyDescent="0.3">
      <c r="A69" s="9" t="s">
        <v>54</v>
      </c>
    </row>
    <row r="70" spans="1:1" x14ac:dyDescent="0.3">
      <c r="A70" s="3" t="s">
        <v>59</v>
      </c>
    </row>
    <row r="72" spans="1:1" x14ac:dyDescent="0.3">
      <c r="A72" s="11" t="s">
        <v>9</v>
      </c>
    </row>
    <row r="73" spans="1:1" ht="43.2" x14ac:dyDescent="0.3">
      <c r="A73" s="3" t="s">
        <v>113</v>
      </c>
    </row>
    <row r="74" spans="1:1" ht="13.5" customHeight="1" x14ac:dyDescent="0.3">
      <c r="A74" s="3" t="s">
        <v>55</v>
      </c>
    </row>
    <row r="75" spans="1:1" x14ac:dyDescent="0.3">
      <c r="A75" s="3" t="s">
        <v>114</v>
      </c>
    </row>
    <row r="76" spans="1:1" ht="11.25" customHeight="1" x14ac:dyDescent="0.3"/>
    <row r="77" spans="1:1" ht="43.2" x14ac:dyDescent="0.3">
      <c r="A77" s="3" t="s">
        <v>217</v>
      </c>
    </row>
    <row r="79" spans="1:1" ht="27.6" customHeight="1" x14ac:dyDescent="0.3">
      <c r="A79" s="3" t="s">
        <v>90</v>
      </c>
    </row>
    <row r="81" spans="1:1" x14ac:dyDescent="0.3">
      <c r="A81" s="3" t="s">
        <v>207</v>
      </c>
    </row>
    <row r="82" spans="1:1" ht="13.5" customHeight="1" x14ac:dyDescent="0.3">
      <c r="A82" s="3" t="s">
        <v>208</v>
      </c>
    </row>
    <row r="83" spans="1:1" x14ac:dyDescent="0.3">
      <c r="A83" s="3" t="s">
        <v>209</v>
      </c>
    </row>
    <row r="84" spans="1:1" x14ac:dyDescent="0.3">
      <c r="A84" s="3" t="s">
        <v>110</v>
      </c>
    </row>
    <row r="86" spans="1:1" x14ac:dyDescent="0.3">
      <c r="A86" s="7" t="s">
        <v>161</v>
      </c>
    </row>
    <row r="87" spans="1:1" x14ac:dyDescent="0.3">
      <c r="A87" s="9" t="s">
        <v>53</v>
      </c>
    </row>
    <row r="88" spans="1:1" x14ac:dyDescent="0.3">
      <c r="A88" s="9" t="s">
        <v>60</v>
      </c>
    </row>
    <row r="89" spans="1:1" x14ac:dyDescent="0.3">
      <c r="A89" s="9" t="s">
        <v>56</v>
      </c>
    </row>
    <row r="90" spans="1:1" x14ac:dyDescent="0.3">
      <c r="A90" s="9" t="s">
        <v>57</v>
      </c>
    </row>
    <row r="91" spans="1:1" x14ac:dyDescent="0.3">
      <c r="A91" s="9"/>
    </row>
    <row r="92" spans="1:1" x14ac:dyDescent="0.3">
      <c r="A92" s="7" t="s">
        <v>156</v>
      </c>
    </row>
    <row r="93" spans="1:1" x14ac:dyDescent="0.3">
      <c r="A93" s="3" t="s">
        <v>164</v>
      </c>
    </row>
    <row r="94" spans="1:1" x14ac:dyDescent="0.3">
      <c r="A94" s="3" t="s">
        <v>165</v>
      </c>
    </row>
    <row r="95" spans="1:1" x14ac:dyDescent="0.3">
      <c r="A95" s="3" t="s">
        <v>166</v>
      </c>
    </row>
    <row r="96" spans="1:1" x14ac:dyDescent="0.3">
      <c r="A96" s="3" t="s">
        <v>167</v>
      </c>
    </row>
    <row r="97" spans="1:1" ht="13.5" customHeight="1" x14ac:dyDescent="0.3">
      <c r="A97" s="9"/>
    </row>
    <row r="98" spans="1:1" x14ac:dyDescent="0.3">
      <c r="A98" s="12" t="s">
        <v>42</v>
      </c>
    </row>
    <row r="99" spans="1:1" ht="28.8" x14ac:dyDescent="0.3">
      <c r="A99" s="3" t="s">
        <v>214</v>
      </c>
    </row>
    <row r="100" spans="1:1" ht="14.25" customHeight="1" x14ac:dyDescent="0.3">
      <c r="A100" s="3" t="s">
        <v>61</v>
      </c>
    </row>
    <row r="101" spans="1:1" x14ac:dyDescent="0.3">
      <c r="A101" s="3" t="s">
        <v>226</v>
      </c>
    </row>
    <row r="102" spans="1:1" ht="14.25" customHeight="1" x14ac:dyDescent="0.3"/>
    <row r="103" spans="1:1" ht="14.25" customHeight="1" x14ac:dyDescent="0.3">
      <c r="A103" s="3" t="s">
        <v>216</v>
      </c>
    </row>
    <row r="104" spans="1:1" ht="72" customHeight="1" x14ac:dyDescent="0.3">
      <c r="A104" s="3" t="s">
        <v>215</v>
      </c>
    </row>
    <row r="105" spans="1:1" ht="13.5" customHeight="1" x14ac:dyDescent="0.3"/>
    <row r="106" spans="1:1" ht="28.8" x14ac:dyDescent="0.3">
      <c r="A106" s="3" t="s">
        <v>109</v>
      </c>
    </row>
    <row r="107" spans="1:1" ht="14.25" customHeight="1" x14ac:dyDescent="0.3"/>
    <row r="108" spans="1:1" x14ac:dyDescent="0.3">
      <c r="A108" s="7" t="s">
        <v>162</v>
      </c>
    </row>
    <row r="109" spans="1:1" x14ac:dyDescent="0.3">
      <c r="A109" s="3" t="s">
        <v>48</v>
      </c>
    </row>
    <row r="110" spans="1:1" x14ac:dyDescent="0.3">
      <c r="A110" s="3" t="s">
        <v>49</v>
      </c>
    </row>
    <row r="111" spans="1:1" x14ac:dyDescent="0.3">
      <c r="A111" s="3" t="s">
        <v>60</v>
      </c>
    </row>
    <row r="112" spans="1:1" ht="16.5" customHeight="1" x14ac:dyDescent="0.3">
      <c r="A112" s="3" t="s">
        <v>57</v>
      </c>
    </row>
    <row r="113" spans="1:1" ht="15" customHeight="1" x14ac:dyDescent="0.3">
      <c r="A113" s="3" t="s">
        <v>95</v>
      </c>
    </row>
    <row r="115" spans="1:1" x14ac:dyDescent="0.3">
      <c r="A115" s="7" t="s">
        <v>156</v>
      </c>
    </row>
    <row r="116" spans="1:1" x14ac:dyDescent="0.3">
      <c r="A116" s="3" t="s">
        <v>168</v>
      </c>
    </row>
    <row r="117" spans="1:1" x14ac:dyDescent="0.3">
      <c r="A117" s="3" t="s">
        <v>169</v>
      </c>
    </row>
    <row r="118" spans="1:1" ht="14.25" customHeight="1" x14ac:dyDescent="0.3">
      <c r="A118" s="3" t="s">
        <v>170</v>
      </c>
    </row>
    <row r="119" spans="1:1" x14ac:dyDescent="0.3">
      <c r="A119" s="3" t="s">
        <v>171</v>
      </c>
    </row>
    <row r="121" spans="1:1" x14ac:dyDescent="0.3">
      <c r="A121" s="13" t="s">
        <v>12</v>
      </c>
    </row>
    <row r="122" spans="1:1" ht="28.8" x14ac:dyDescent="0.3">
      <c r="A122" s="70" t="s">
        <v>92</v>
      </c>
    </row>
    <row r="123" spans="1:1" x14ac:dyDescent="0.3">
      <c r="A123" s="70" t="s">
        <v>199</v>
      </c>
    </row>
    <row r="124" spans="1:1" x14ac:dyDescent="0.3">
      <c r="A124" s="70" t="s">
        <v>200</v>
      </c>
    </row>
    <row r="125" spans="1:1" x14ac:dyDescent="0.3">
      <c r="A125" s="70"/>
    </row>
    <row r="126" spans="1:1" x14ac:dyDescent="0.3">
      <c r="A126" s="70" t="s">
        <v>218</v>
      </c>
    </row>
    <row r="128" spans="1:1" x14ac:dyDescent="0.3">
      <c r="A128" s="7" t="s">
        <v>219</v>
      </c>
    </row>
    <row r="129" spans="1:1" x14ac:dyDescent="0.3">
      <c r="A129" s="9" t="s">
        <v>59</v>
      </c>
    </row>
    <row r="130" spans="1:1" x14ac:dyDescent="0.3">
      <c r="A130" s="9" t="s">
        <v>140</v>
      </c>
    </row>
    <row r="131" spans="1:1" x14ac:dyDescent="0.3">
      <c r="A131" s="9" t="s">
        <v>54</v>
      </c>
    </row>
    <row r="132" spans="1:1" x14ac:dyDescent="0.3">
      <c r="A132" s="9"/>
    </row>
    <row r="133" spans="1:1" x14ac:dyDescent="0.3">
      <c r="A133" s="7" t="s">
        <v>156</v>
      </c>
    </row>
    <row r="134" spans="1:1" x14ac:dyDescent="0.3">
      <c r="A134" s="3" t="s">
        <v>172</v>
      </c>
    </row>
    <row r="135" spans="1:1" x14ac:dyDescent="0.3">
      <c r="A135" s="3" t="s">
        <v>173</v>
      </c>
    </row>
    <row r="136" spans="1:1" x14ac:dyDescent="0.3">
      <c r="A136" s="3" t="s">
        <v>174</v>
      </c>
    </row>
    <row r="137" spans="1:1" x14ac:dyDescent="0.3">
      <c r="A137" s="3" t="s">
        <v>175</v>
      </c>
    </row>
    <row r="138" spans="1:1" x14ac:dyDescent="0.3">
      <c r="A138" s="9"/>
    </row>
    <row r="139" spans="1:1" x14ac:dyDescent="0.3">
      <c r="A139" s="11" t="s">
        <v>58</v>
      </c>
    </row>
    <row r="140" spans="1:1" ht="12" customHeight="1" x14ac:dyDescent="0.3">
      <c r="A140" s="3" t="s">
        <v>115</v>
      </c>
    </row>
    <row r="142" spans="1:1" x14ac:dyDescent="0.3">
      <c r="A142" s="3" t="s">
        <v>142</v>
      </c>
    </row>
    <row r="143" spans="1:1" x14ac:dyDescent="0.3">
      <c r="A143" s="3" t="s">
        <v>145</v>
      </c>
    </row>
    <row r="144" spans="1:1" x14ac:dyDescent="0.3">
      <c r="A144" s="3" t="s">
        <v>144</v>
      </c>
    </row>
    <row r="145" spans="1:1" x14ac:dyDescent="0.3">
      <c r="A145" s="3" t="s">
        <v>143</v>
      </c>
    </row>
    <row r="146" spans="1:1" ht="15" customHeight="1" x14ac:dyDescent="0.3"/>
    <row r="147" spans="1:1" ht="28.8" x14ac:dyDescent="0.3">
      <c r="A147" s="3" t="s">
        <v>111</v>
      </c>
    </row>
    <row r="149" spans="1:1" x14ac:dyDescent="0.3">
      <c r="A149" s="7" t="s">
        <v>99</v>
      </c>
    </row>
    <row r="150" spans="1:1" x14ac:dyDescent="0.3">
      <c r="A150" s="3" t="s">
        <v>54</v>
      </c>
    </row>
    <row r="151" spans="1:1" x14ac:dyDescent="0.3">
      <c r="A151" s="3" t="s">
        <v>100</v>
      </c>
    </row>
    <row r="153" spans="1:1" x14ac:dyDescent="0.3">
      <c r="A153" s="7" t="s">
        <v>156</v>
      </c>
    </row>
    <row r="154" spans="1:1" x14ac:dyDescent="0.3">
      <c r="A154" s="3" t="s">
        <v>178</v>
      </c>
    </row>
    <row r="155" spans="1:1" x14ac:dyDescent="0.3">
      <c r="A155" s="3" t="s">
        <v>179</v>
      </c>
    </row>
    <row r="156" spans="1:1" ht="15.75" customHeight="1" x14ac:dyDescent="0.3">
      <c r="A156" s="3" t="s">
        <v>180</v>
      </c>
    </row>
    <row r="157" spans="1:1" x14ac:dyDescent="0.3">
      <c r="A157" s="3" t="s">
        <v>181</v>
      </c>
    </row>
    <row r="159" spans="1:1" x14ac:dyDescent="0.3">
      <c r="A159" s="3" t="s">
        <v>225</v>
      </c>
    </row>
    <row r="160" spans="1:1" ht="43.2" x14ac:dyDescent="0.3">
      <c r="A160" s="3" t="s">
        <v>223</v>
      </c>
    </row>
    <row r="161" spans="1:1" ht="43.2" x14ac:dyDescent="0.3">
      <c r="A161" s="3" t="s">
        <v>224</v>
      </c>
    </row>
    <row r="163" spans="1:1" x14ac:dyDescent="0.3">
      <c r="A163" s="14" t="s">
        <v>62</v>
      </c>
    </row>
    <row r="164" spans="1:1" x14ac:dyDescent="0.3">
      <c r="A164" s="1" t="s">
        <v>201</v>
      </c>
    </row>
    <row r="165" spans="1:1" ht="28.8" x14ac:dyDescent="0.3">
      <c r="A165" s="3" t="s">
        <v>112</v>
      </c>
    </row>
    <row r="166" spans="1:1" ht="15.75" customHeight="1" x14ac:dyDescent="0.3"/>
    <row r="167" spans="1:1" x14ac:dyDescent="0.3">
      <c r="A167" s="7" t="s">
        <v>63</v>
      </c>
    </row>
    <row r="168" spans="1:1" x14ac:dyDescent="0.3">
      <c r="A168" s="9" t="s">
        <v>53</v>
      </c>
    </row>
    <row r="169" spans="1:1" x14ac:dyDescent="0.3">
      <c r="A169" s="3" t="s">
        <v>64</v>
      </c>
    </row>
    <row r="170" spans="1:1" x14ac:dyDescent="0.3">
      <c r="A170" s="3" t="s">
        <v>60</v>
      </c>
    </row>
    <row r="171" spans="1:1" x14ac:dyDescent="0.3">
      <c r="A171" s="3" t="s">
        <v>59</v>
      </c>
    </row>
    <row r="172" spans="1:1" x14ac:dyDescent="0.3">
      <c r="A172" s="3" t="s">
        <v>101</v>
      </c>
    </row>
    <row r="173" spans="1:1" x14ac:dyDescent="0.3">
      <c r="A173" s="1"/>
    </row>
    <row r="174" spans="1:1" x14ac:dyDescent="0.3">
      <c r="A174" s="1" t="s">
        <v>198</v>
      </c>
    </row>
    <row r="175" spans="1:1" x14ac:dyDescent="0.3">
      <c r="A175" s="3" t="s">
        <v>66</v>
      </c>
    </row>
    <row r="177" spans="1:1" x14ac:dyDescent="0.3">
      <c r="A177" s="7" t="s">
        <v>80</v>
      </c>
    </row>
    <row r="178" spans="1:1" x14ac:dyDescent="0.3">
      <c r="A178" s="3" t="s">
        <v>54</v>
      </c>
    </row>
    <row r="179" spans="1:1" x14ac:dyDescent="0.3">
      <c r="A179" s="9" t="s">
        <v>96</v>
      </c>
    </row>
    <row r="180" spans="1:1" x14ac:dyDescent="0.3">
      <c r="A180" s="9"/>
    </row>
    <row r="181" spans="1:1" x14ac:dyDescent="0.3">
      <c r="A181" s="1" t="s">
        <v>148</v>
      </c>
    </row>
    <row r="182" spans="1:1" ht="28.8" x14ac:dyDescent="0.3">
      <c r="A182" s="3" t="s">
        <v>193</v>
      </c>
    </row>
    <row r="184" spans="1:1" x14ac:dyDescent="0.3">
      <c r="A184" s="1" t="s">
        <v>203</v>
      </c>
    </row>
    <row r="185" spans="1:1" x14ac:dyDescent="0.3">
      <c r="A185" s="3" t="s">
        <v>204</v>
      </c>
    </row>
    <row r="186" spans="1:1" x14ac:dyDescent="0.3">
      <c r="A186" s="3" t="s">
        <v>205</v>
      </c>
    </row>
    <row r="188" spans="1:1" x14ac:dyDescent="0.3">
      <c r="A188" s="1" t="s">
        <v>196</v>
      </c>
    </row>
    <row r="189" spans="1:1" x14ac:dyDescent="0.3">
      <c r="A189" s="3" t="s">
        <v>202</v>
      </c>
    </row>
    <row r="190" spans="1:1" x14ac:dyDescent="0.3">
      <c r="A190" s="3" t="s">
        <v>197</v>
      </c>
    </row>
    <row r="192" spans="1:1" x14ac:dyDescent="0.3">
      <c r="A192" s="9" t="s">
        <v>141</v>
      </c>
    </row>
    <row r="193" spans="1:1" x14ac:dyDescent="0.3">
      <c r="A193" s="3" t="s">
        <v>182</v>
      </c>
    </row>
    <row r="194" spans="1:1" x14ac:dyDescent="0.3">
      <c r="A194" s="3" t="s">
        <v>183</v>
      </c>
    </row>
    <row r="195" spans="1:1" x14ac:dyDescent="0.3">
      <c r="A195" s="3" t="s">
        <v>184</v>
      </c>
    </row>
    <row r="196" spans="1:1" x14ac:dyDescent="0.3">
      <c r="A196" s="3" t="s">
        <v>185</v>
      </c>
    </row>
    <row r="198" spans="1:1" x14ac:dyDescent="0.3">
      <c r="A198" s="1" t="s">
        <v>163</v>
      </c>
    </row>
    <row r="199" spans="1:1" x14ac:dyDescent="0.3">
      <c r="A199" s="3" t="s">
        <v>194</v>
      </c>
    </row>
    <row r="200" spans="1:1" x14ac:dyDescent="0.3">
      <c r="A200" s="3" t="s">
        <v>192</v>
      </c>
    </row>
    <row r="202" spans="1:1" x14ac:dyDescent="0.3">
      <c r="A202" s="3" t="s">
        <v>195</v>
      </c>
    </row>
  </sheetData>
  <sheetProtection sheet="1" objects="1" scenarios="1"/>
  <pageMargins left="0.70866141732283472" right="0.70866141732283472" top="0.78740157480314965" bottom="0.78740157480314965" header="0.31496062992125984" footer="0.31496062992125984"/>
  <pageSetup paperSize="9" scale="59" orientation="portrait" r:id="rId1"/>
  <headerFooter>
    <oddHeader>&amp;R&amp;G</oddHeader>
    <oddFooter xml:space="preserve">&amp;L&amp;9
&amp;R&amp;8Fachstelle Kita- und Schulverpflegung Bayern am Kompetenzzentrum für Ernährung
Hofer Straße 20 95326 Kulmbach
www.kita-schulverpflegung.bayern.de  </oddFooter>
  </headerFooter>
  <rowBreaks count="2" manualBreakCount="2">
    <brk id="70" man="1"/>
    <brk id="138"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3"/>
  <sheetViews>
    <sheetView zoomScale="55" zoomScaleNormal="55" zoomScalePageLayoutView="60" workbookViewId="0">
      <pane xSplit="2" ySplit="10" topLeftCell="K11" activePane="bottomRight" state="frozen"/>
      <selection pane="topRight" activeCell="C1" sqref="C1"/>
      <selection pane="bottomLeft" activeCell="A11" sqref="A11"/>
      <selection pane="bottomRight" activeCell="Y10" sqref="Y10"/>
    </sheetView>
  </sheetViews>
  <sheetFormatPr baseColWidth="10" defaultColWidth="11.44140625" defaultRowHeight="15.6" x14ac:dyDescent="0.3"/>
  <cols>
    <col min="1" max="1" width="22.88671875" style="28" customWidth="1"/>
    <col min="2" max="2" width="45.5546875" style="28" bestFit="1" customWidth="1"/>
    <col min="3" max="3" width="12.5546875" style="28" customWidth="1"/>
    <col min="4" max="9" width="12.44140625" style="28" customWidth="1"/>
    <col min="10" max="11" width="12.5546875" style="28" customWidth="1"/>
    <col min="12" max="12" width="12.44140625" style="28" customWidth="1"/>
    <col min="13" max="13" width="12.5546875" style="28" customWidth="1"/>
    <col min="14" max="17" width="12.44140625" style="28" customWidth="1"/>
    <col min="18" max="19" width="12.5546875" style="28" customWidth="1"/>
    <col min="20" max="22" width="12.44140625" style="28" customWidth="1"/>
    <col min="23" max="23" width="12.88671875" style="28" customWidth="1"/>
    <col min="24" max="24" width="13.6640625" style="28" customWidth="1"/>
    <col min="25" max="25" width="17.44140625" style="28" customWidth="1"/>
    <col min="26" max="26" width="101.109375" style="28" bestFit="1" customWidth="1"/>
    <col min="27" max="16384" width="11.44140625" style="28"/>
  </cols>
  <sheetData>
    <row r="1" spans="1:26" x14ac:dyDescent="0.3">
      <c r="A1" s="27" t="s">
        <v>0</v>
      </c>
    </row>
    <row r="2" spans="1:26" x14ac:dyDescent="0.3">
      <c r="A2" s="28" t="s">
        <v>220</v>
      </c>
    </row>
    <row r="4" spans="1:26" x14ac:dyDescent="0.3">
      <c r="A4" s="52" t="s">
        <v>1</v>
      </c>
      <c r="B4" s="63"/>
      <c r="C4" s="63"/>
      <c r="D4" s="63"/>
      <c r="E4" s="63"/>
      <c r="F4" s="63"/>
      <c r="G4" s="63"/>
      <c r="H4" s="63"/>
      <c r="I4" s="63"/>
      <c r="J4" s="63"/>
      <c r="K4" s="63"/>
      <c r="L4" s="63"/>
      <c r="M4" s="63"/>
      <c r="N4" s="63"/>
      <c r="O4" s="63"/>
      <c r="P4" s="63"/>
      <c r="Q4" s="63"/>
      <c r="R4" s="63"/>
      <c r="S4" s="63"/>
      <c r="T4" s="63"/>
      <c r="U4" s="63"/>
      <c r="V4" s="63"/>
      <c r="W4" s="63"/>
      <c r="X4" s="63"/>
      <c r="Y4" s="63"/>
      <c r="Z4" s="63"/>
    </row>
    <row r="5" spans="1:26" x14ac:dyDescent="0.3">
      <c r="A5" s="29" t="s">
        <v>2</v>
      </c>
    </row>
    <row r="6" spans="1:26" x14ac:dyDescent="0.3">
      <c r="A6" s="30"/>
      <c r="B6" s="30" t="s">
        <v>14</v>
      </c>
      <c r="C6" s="114" t="s">
        <v>3</v>
      </c>
      <c r="D6" s="115"/>
      <c r="E6" s="115"/>
      <c r="F6" s="115"/>
      <c r="G6" s="115"/>
      <c r="H6" s="115"/>
      <c r="I6" s="115"/>
      <c r="J6" s="115"/>
      <c r="K6" s="115"/>
      <c r="L6" s="115"/>
      <c r="M6" s="115"/>
      <c r="N6" s="115"/>
      <c r="O6" s="115"/>
      <c r="P6" s="115"/>
      <c r="Q6" s="115"/>
      <c r="R6" s="115"/>
      <c r="S6" s="116"/>
      <c r="T6" s="116"/>
      <c r="U6" s="116"/>
      <c r="V6" s="117"/>
      <c r="W6" s="30"/>
      <c r="X6" s="30"/>
      <c r="Y6" s="30"/>
      <c r="Z6" s="30"/>
    </row>
    <row r="7" spans="1:26" x14ac:dyDescent="0.3">
      <c r="A7" s="31"/>
      <c r="B7" s="31"/>
      <c r="C7" s="114" t="s">
        <v>15</v>
      </c>
      <c r="D7" s="115"/>
      <c r="E7" s="115"/>
      <c r="F7" s="115"/>
      <c r="G7" s="115"/>
      <c r="H7" s="115"/>
      <c r="I7" s="115"/>
      <c r="J7" s="115"/>
      <c r="K7" s="115"/>
      <c r="L7" s="115"/>
      <c r="M7" s="115"/>
      <c r="N7" s="115"/>
      <c r="O7" s="115"/>
      <c r="P7" s="115"/>
      <c r="Q7" s="115"/>
      <c r="R7" s="115"/>
      <c r="S7" s="116"/>
      <c r="T7" s="116"/>
      <c r="U7" s="116"/>
      <c r="V7" s="117"/>
      <c r="W7" s="30"/>
      <c r="X7" s="30"/>
      <c r="Y7" s="30"/>
      <c r="Z7" s="30"/>
    </row>
    <row r="8" spans="1:26" s="64" customFormat="1" ht="54" customHeight="1" x14ac:dyDescent="0.3">
      <c r="A8" s="32" t="s">
        <v>4</v>
      </c>
      <c r="B8" s="30"/>
      <c r="C8" s="17" t="s">
        <v>16</v>
      </c>
      <c r="D8" s="17" t="s">
        <v>17</v>
      </c>
      <c r="E8" s="17" t="s">
        <v>18</v>
      </c>
      <c r="F8" s="17" t="s">
        <v>19</v>
      </c>
      <c r="G8" s="17" t="s">
        <v>21</v>
      </c>
      <c r="H8" s="17" t="s">
        <v>22</v>
      </c>
      <c r="I8" s="17" t="s">
        <v>23</v>
      </c>
      <c r="J8" s="17" t="s">
        <v>24</v>
      </c>
      <c r="K8" s="17" t="s">
        <v>25</v>
      </c>
      <c r="L8" s="17" t="s">
        <v>26</v>
      </c>
      <c r="M8" s="17" t="s">
        <v>27</v>
      </c>
      <c r="N8" s="17" t="s">
        <v>28</v>
      </c>
      <c r="O8" s="17" t="s">
        <v>29</v>
      </c>
      <c r="P8" s="17" t="s">
        <v>30</v>
      </c>
      <c r="Q8" s="17" t="s">
        <v>31</v>
      </c>
      <c r="R8" s="17" t="s">
        <v>32</v>
      </c>
      <c r="S8" s="17" t="s">
        <v>33</v>
      </c>
      <c r="T8" s="17" t="s">
        <v>34</v>
      </c>
      <c r="U8" s="17" t="s">
        <v>35</v>
      </c>
      <c r="V8" s="17" t="s">
        <v>36</v>
      </c>
      <c r="W8" s="17" t="s">
        <v>5</v>
      </c>
      <c r="X8" s="35" t="s">
        <v>6</v>
      </c>
      <c r="Y8" s="17" t="s">
        <v>37</v>
      </c>
      <c r="Z8" s="17" t="s">
        <v>43</v>
      </c>
    </row>
    <row r="9" spans="1:26" s="65" customFormat="1" ht="206.25" customHeight="1" x14ac:dyDescent="0.3">
      <c r="A9" s="33" t="s">
        <v>20</v>
      </c>
      <c r="B9" s="34"/>
      <c r="C9" s="34" t="s">
        <v>82</v>
      </c>
      <c r="D9" s="34" t="s">
        <v>67</v>
      </c>
      <c r="E9" s="34" t="s">
        <v>68</v>
      </c>
      <c r="F9" s="34" t="s">
        <v>69</v>
      </c>
      <c r="G9" s="34" t="s">
        <v>83</v>
      </c>
      <c r="H9" s="34" t="s">
        <v>70</v>
      </c>
      <c r="I9" s="34" t="s">
        <v>103</v>
      </c>
      <c r="J9" s="34" t="s">
        <v>71</v>
      </c>
      <c r="K9" s="34" t="s">
        <v>84</v>
      </c>
      <c r="L9" s="34" t="s">
        <v>116</v>
      </c>
      <c r="M9" s="34" t="s">
        <v>72</v>
      </c>
      <c r="N9" s="34" t="s">
        <v>73</v>
      </c>
      <c r="O9" s="34" t="s">
        <v>74</v>
      </c>
      <c r="P9" s="34" t="s">
        <v>75</v>
      </c>
      <c r="Q9" s="34" t="s">
        <v>76</v>
      </c>
      <c r="R9" s="34" t="s">
        <v>85</v>
      </c>
      <c r="S9" s="34" t="s">
        <v>86</v>
      </c>
      <c r="T9" s="34" t="s">
        <v>77</v>
      </c>
      <c r="U9" s="34" t="s">
        <v>128</v>
      </c>
      <c r="V9" s="34" t="s">
        <v>78</v>
      </c>
      <c r="W9" s="71"/>
      <c r="X9" s="112" t="str">
        <f>COUNTIF(X11:X30, "erfüllt")&amp;" von 18 Kriterien erfüllt (entspricht " &amp; ROUND((COUNTIF(X11:X30, "erfüllt")/18)*100, 1) &amp; "%)"</f>
        <v>4 von 18 Kriterien erfüllt (entspricht 22,2%)</v>
      </c>
      <c r="Y9" s="112" t="str">
        <f>IF(COUNTIF(X11:X30, "erfüllt")&gt;=11,"Sie haben mindestens 60% der Kriterien erfüllt.",IF(COUNTIF(X11:X30, "erfüllt")&lt;=9,"Es müssen noch mindestens " &amp; 11-COUNTIF(X11:X30, "erfüllt") &amp; " Kriterien erfüllt werden, um einen Erfüllungsrad von 60 % zu erreichen.",IF(COUNTIF(X11:X30,"erfüllt")=10,"Es muss noch mindestens " &amp; 11-COUNTIF(X11:X30, "erfüllt") &amp; " Kriterium erfüllt werden, um einen Erfüllungsgrad von 60 % zu erreichen.")))</f>
        <v>Es müssen noch mindestens 7 Kriterien erfüllt werden, um einen Erfüllungsrad von 60 % zu erreichen.</v>
      </c>
      <c r="Z9" s="71"/>
    </row>
    <row r="10" spans="1:26" s="66" customFormat="1" ht="16.2" thickBot="1" x14ac:dyDescent="0.35">
      <c r="A10" s="36" t="s">
        <v>38</v>
      </c>
      <c r="B10" s="37"/>
      <c r="C10" s="37"/>
      <c r="D10" s="37"/>
      <c r="E10" s="37"/>
      <c r="F10" s="37"/>
      <c r="G10" s="37"/>
      <c r="H10" s="37"/>
      <c r="I10" s="37"/>
      <c r="J10" s="37"/>
      <c r="K10" s="37"/>
      <c r="L10" s="37"/>
      <c r="M10" s="37"/>
      <c r="N10" s="37"/>
      <c r="O10" s="37"/>
      <c r="P10" s="37"/>
      <c r="Q10" s="37"/>
      <c r="R10" s="37"/>
      <c r="S10" s="37"/>
      <c r="T10" s="37"/>
      <c r="U10" s="37"/>
      <c r="V10" s="37"/>
      <c r="W10" s="111">
        <f>SUM(W11,W13,W15)</f>
        <v>20</v>
      </c>
      <c r="X10" s="37"/>
      <c r="Y10" s="37"/>
      <c r="Z10" s="38"/>
    </row>
    <row r="11" spans="1:26" ht="54.75" customHeight="1" x14ac:dyDescent="0.3">
      <c r="A11" s="118" t="s">
        <v>149</v>
      </c>
      <c r="B11" s="39" t="s">
        <v>212</v>
      </c>
      <c r="C11" s="54">
        <v>0</v>
      </c>
      <c r="D11" s="54">
        <v>1</v>
      </c>
      <c r="E11" s="54">
        <v>1</v>
      </c>
      <c r="F11" s="54">
        <v>0</v>
      </c>
      <c r="G11" s="54">
        <v>0</v>
      </c>
      <c r="H11" s="54">
        <v>0</v>
      </c>
      <c r="I11" s="54">
        <v>0</v>
      </c>
      <c r="J11" s="54">
        <v>0</v>
      </c>
      <c r="K11" s="54">
        <v>1</v>
      </c>
      <c r="L11" s="54">
        <v>1</v>
      </c>
      <c r="M11" s="54">
        <v>0</v>
      </c>
      <c r="N11" s="54">
        <v>1</v>
      </c>
      <c r="O11" s="54">
        <v>0</v>
      </c>
      <c r="P11" s="54">
        <v>0</v>
      </c>
      <c r="Q11" s="54">
        <v>1</v>
      </c>
      <c r="R11" s="54">
        <v>1</v>
      </c>
      <c r="S11" s="54">
        <v>1</v>
      </c>
      <c r="T11" s="54">
        <v>0</v>
      </c>
      <c r="U11" s="54">
        <v>0</v>
      </c>
      <c r="V11" s="54">
        <v>1</v>
      </c>
      <c r="W11" s="72">
        <f>SUM(C11:V11)</f>
        <v>9</v>
      </c>
      <c r="X11" s="15" t="str">
        <f>IF(AND(W11&lt;=4,W11&gt;=2),"erfüllt","nicht erfüllt")</f>
        <v>nicht erfüllt</v>
      </c>
      <c r="Y11" s="54">
        <f>IF(W11&lt;2,2-W11,IF(AND(W11&gt;=2,W11&lt;=4),"0",IF(W11&gt;4,4-W11)))</f>
        <v>-5</v>
      </c>
      <c r="Z11" s="42" t="str">
        <f>IF(W11&lt;2,"In einer ausgewogenen Mischkost sollte mind. 2 x Fleisch in 20 Verpflegungstagen angeboten werden. ",IF(AND(W11&lt;=4,W11&gt;=2),"Der Speiseplan erfüllt die Empfehlungen der Bayerischen Leitlinien. Achten Sie auf eine fettarme Auswahl.","Fleisch steht zu häufig auf dem Speiseplan. 4 x in 20 Verpflegungstagen ist vollkommen ausreichend. "))</f>
        <v xml:space="preserve">Fleisch steht zu häufig auf dem Speiseplan. 4 x in 20 Verpflegungstagen ist vollkommen ausreichend. </v>
      </c>
    </row>
    <row r="12" spans="1:26" ht="54.75" customHeight="1" thickBot="1" x14ac:dyDescent="0.35">
      <c r="A12" s="119"/>
      <c r="B12" s="40" t="s">
        <v>125</v>
      </c>
      <c r="C12" s="85">
        <v>0</v>
      </c>
      <c r="D12" s="85">
        <v>1</v>
      </c>
      <c r="E12" s="85">
        <v>1</v>
      </c>
      <c r="F12" s="85">
        <v>0</v>
      </c>
      <c r="G12" s="85">
        <v>0</v>
      </c>
      <c r="H12" s="85">
        <v>0</v>
      </c>
      <c r="I12" s="85">
        <v>0</v>
      </c>
      <c r="J12" s="85">
        <v>0</v>
      </c>
      <c r="K12" s="85">
        <v>1</v>
      </c>
      <c r="L12" s="85">
        <v>0</v>
      </c>
      <c r="M12" s="85">
        <v>0</v>
      </c>
      <c r="N12" s="85">
        <v>0</v>
      </c>
      <c r="O12" s="85">
        <v>0</v>
      </c>
      <c r="P12" s="85">
        <v>0</v>
      </c>
      <c r="Q12" s="85">
        <v>1</v>
      </c>
      <c r="R12" s="85">
        <v>1</v>
      </c>
      <c r="S12" s="85">
        <v>0</v>
      </c>
      <c r="T12" s="85">
        <v>0</v>
      </c>
      <c r="U12" s="85">
        <v>0</v>
      </c>
      <c r="V12" s="85">
        <v>0</v>
      </c>
      <c r="W12" s="73">
        <f t="shared" ref="W12:W17" si="0">SUM(C12:V12)</f>
        <v>5</v>
      </c>
      <c r="X12" s="16" t="str">
        <f>IF(AND(W12&gt;=1,W12&lt;=4,W12&gt;=(W11*0.5),W11&gt;=2),"erfüllt","nicht erfüllt")</f>
        <v>nicht erfüllt</v>
      </c>
      <c r="Y12" s="109">
        <f>IF(W11&lt;2,1-W12,IF(W12&gt;4,4-W12,IF(W12&gt;=(W11*0.5),0,(W11*0.5)-W12)))</f>
        <v>-1</v>
      </c>
      <c r="Z12" s="43" t="str">
        <f>IF(AND(W12&lt;=4,W12&gt;=(W11*0.5)),"Ihre angebotene Menge an magerem Muskelfleisch entspricht den Empfehlungen.",IF(W12&gt;4,"Fleisch steht zu häufig auf dem Speiseplan und sollte max. 4 x in 20 Verpflegungstagen anageboten werden.","Wenn Sie Fleisch anbieten, dann sollte die Hälfte davon aus magerem Muskelfleisch bestehen."))</f>
        <v>Fleisch steht zu häufig auf dem Speiseplan und sollte max. 4 x in 20 Verpflegungstagen anageboten werden.</v>
      </c>
    </row>
    <row r="13" spans="1:26" ht="54.75" customHeight="1" x14ac:dyDescent="0.3">
      <c r="A13" s="118" t="s">
        <v>39</v>
      </c>
      <c r="B13" s="39" t="s">
        <v>117</v>
      </c>
      <c r="C13" s="54">
        <v>0</v>
      </c>
      <c r="D13" s="54">
        <v>0</v>
      </c>
      <c r="E13" s="54">
        <v>0</v>
      </c>
      <c r="F13" s="54">
        <v>0</v>
      </c>
      <c r="G13" s="54">
        <v>0</v>
      </c>
      <c r="H13" s="54">
        <v>0</v>
      </c>
      <c r="I13" s="54">
        <v>1</v>
      </c>
      <c r="J13" s="54">
        <v>0</v>
      </c>
      <c r="K13" s="54">
        <v>0</v>
      </c>
      <c r="L13" s="54">
        <v>0</v>
      </c>
      <c r="M13" s="54">
        <v>0</v>
      </c>
      <c r="N13" s="54">
        <v>0</v>
      </c>
      <c r="O13" s="54">
        <v>0</v>
      </c>
      <c r="P13" s="54">
        <v>0</v>
      </c>
      <c r="Q13" s="54">
        <v>0</v>
      </c>
      <c r="R13" s="54">
        <v>0</v>
      </c>
      <c r="S13" s="54">
        <v>0</v>
      </c>
      <c r="T13" s="54">
        <v>1</v>
      </c>
      <c r="U13" s="54">
        <v>0</v>
      </c>
      <c r="V13" s="54">
        <v>0</v>
      </c>
      <c r="W13" s="103">
        <f t="shared" si="0"/>
        <v>2</v>
      </c>
      <c r="X13" s="102" t="str">
        <f>IF(AND(W13&gt;=4,W13&lt;=4),"erfüllt","nicht erfüllt")</f>
        <v>nicht erfüllt</v>
      </c>
      <c r="Y13" s="110">
        <f>IF(AND(W13=4),"0",4-W13)</f>
        <v>2</v>
      </c>
      <c r="Z13" s="104" t="str">
        <f>IF(W13&lt;=4,"Fettreiche Fische liefern wertvolle Fettsäuren. Achten Sie auf nachhaltige Fischerei und eine fettarme Zubereitung","Fischgerichte sollten idealerweise 4 x in 20 Verpflegungstagen angeboten werden.")</f>
        <v>Fettreiche Fische liefern wertvolle Fettsäuren. Achten Sie auf nachhaltige Fischerei und eine fettarme Zubereitung</v>
      </c>
    </row>
    <row r="14" spans="1:26" ht="54.75" customHeight="1" thickBot="1" x14ac:dyDescent="0.35">
      <c r="A14" s="119"/>
      <c r="B14" s="40" t="s">
        <v>122</v>
      </c>
      <c r="C14" s="85">
        <v>0</v>
      </c>
      <c r="D14" s="85">
        <v>0</v>
      </c>
      <c r="E14" s="85">
        <v>0</v>
      </c>
      <c r="F14" s="85">
        <v>0</v>
      </c>
      <c r="G14" s="85">
        <v>0</v>
      </c>
      <c r="H14" s="85">
        <v>0</v>
      </c>
      <c r="I14" s="85">
        <v>0</v>
      </c>
      <c r="J14" s="85">
        <v>0</v>
      </c>
      <c r="K14" s="85">
        <v>0</v>
      </c>
      <c r="L14" s="85">
        <v>0</v>
      </c>
      <c r="M14" s="85">
        <v>0</v>
      </c>
      <c r="N14" s="85">
        <v>0</v>
      </c>
      <c r="O14" s="85">
        <v>0</v>
      </c>
      <c r="P14" s="85">
        <v>0</v>
      </c>
      <c r="Q14" s="85">
        <v>0</v>
      </c>
      <c r="R14" s="85">
        <v>0</v>
      </c>
      <c r="S14" s="85">
        <v>0</v>
      </c>
      <c r="T14" s="85">
        <v>0</v>
      </c>
      <c r="U14" s="85">
        <v>0</v>
      </c>
      <c r="V14" s="85">
        <v>0</v>
      </c>
      <c r="W14" s="105">
        <f t="shared" si="0"/>
        <v>0</v>
      </c>
      <c r="X14" s="106" t="str">
        <f>IF(AND(W14&gt;=2,W14&lt;=4),"erfüllt","nicht erfüllt")</f>
        <v>nicht erfüllt</v>
      </c>
      <c r="Y14" s="107">
        <f>IF(W14=0,2,IF(W14=1,1,IF(W14=2,0,IF(W14=3,0,IF(W14=4,0,IF(W14&gt;4,4-W14))))))</f>
        <v>2</v>
      </c>
      <c r="Z14" s="108" t="str">
        <f>IF(W14&lt;2,"Das ist leider zu wenig. Fettreicher Fisch liefert wertvolle Fettsäuren und sollte mind. 2 x in 20 Verpflegungstagen auf dem Speiseplan stehen.",IF(W14&gt;4,"Fischgerichte sollten idealerweise 4 x in 20 Verpflegungstagen angeboten werden.","Fettreicher Fisch wird ausreichend angeboten. Achten Sie auf eine nachhaltige Fischerei und eine fettarme Zubereitung. "))</f>
        <v>Das ist leider zu wenig. Fettreicher Fisch liefert wertvolle Fettsäuren und sollte mind. 2 x in 20 Verpflegungstagen auf dem Speiseplan stehen.</v>
      </c>
    </row>
    <row r="15" spans="1:26" ht="54.75" customHeight="1" x14ac:dyDescent="0.3">
      <c r="A15" s="118" t="s">
        <v>121</v>
      </c>
      <c r="B15" s="39" t="s">
        <v>213</v>
      </c>
      <c r="C15" s="54">
        <v>1</v>
      </c>
      <c r="D15" s="54">
        <v>0</v>
      </c>
      <c r="E15" s="54">
        <v>0</v>
      </c>
      <c r="F15" s="54">
        <v>1</v>
      </c>
      <c r="G15" s="54">
        <v>1</v>
      </c>
      <c r="H15" s="54">
        <v>1</v>
      </c>
      <c r="I15" s="54">
        <v>0</v>
      </c>
      <c r="J15" s="54">
        <v>1</v>
      </c>
      <c r="K15" s="54">
        <v>0</v>
      </c>
      <c r="L15" s="54">
        <v>0</v>
      </c>
      <c r="M15" s="54">
        <v>1</v>
      </c>
      <c r="N15" s="54">
        <v>0</v>
      </c>
      <c r="O15" s="54">
        <v>1</v>
      </c>
      <c r="P15" s="54">
        <v>1</v>
      </c>
      <c r="Q15" s="54">
        <v>0</v>
      </c>
      <c r="R15" s="54">
        <v>0</v>
      </c>
      <c r="S15" s="54">
        <v>0</v>
      </c>
      <c r="T15" s="54">
        <v>0</v>
      </c>
      <c r="U15" s="54">
        <v>1</v>
      </c>
      <c r="V15" s="54">
        <v>0</v>
      </c>
      <c r="W15" s="72">
        <f t="shared" si="0"/>
        <v>9</v>
      </c>
      <c r="X15" s="15" t="str">
        <f>IF(AND(W15&gt;=12,W15&lt;=14),"erfüllt","nicht erfüllt")</f>
        <v>nicht erfüllt</v>
      </c>
      <c r="Y15" s="54">
        <f>IF(W15&lt;12,12-W15,IF(AND(W15&gt;=12,W15&lt;=14),"0",IF(W15&gt;14,14-W15)))</f>
        <v>3</v>
      </c>
      <c r="Z15" s="42" t="str">
        <f>IF(W15&lt;12,"Der Speiseplan enthält zu wenig vegetarische Gerichte. Versuchen Sie Fleischgerichte durch vegetarische Alternativen auszutauschen. ",IF(AND(W15&gt;=12,W15&lt;=14),"Der Speiseplan enthält ausreichend vegetarische Gerichte.","Achten Sie auf eine ausgewogene Mischkost und bieten Sie auch Fleisch und Fisch entsprechend den Empfehlungen an. "))</f>
        <v xml:space="preserve">Der Speiseplan enthält zu wenig vegetarische Gerichte. Versuchen Sie Fleischgerichte durch vegetarische Alternativen auszutauschen. </v>
      </c>
    </row>
    <row r="16" spans="1:26" ht="54.75" customHeight="1" x14ac:dyDescent="0.3">
      <c r="A16" s="120"/>
      <c r="B16" s="92" t="s">
        <v>123</v>
      </c>
      <c r="C16" s="101">
        <v>0</v>
      </c>
      <c r="D16" s="101">
        <v>0</v>
      </c>
      <c r="E16" s="101">
        <v>0</v>
      </c>
      <c r="F16" s="101">
        <v>0</v>
      </c>
      <c r="G16" s="101">
        <v>0</v>
      </c>
      <c r="H16" s="101">
        <v>0</v>
      </c>
      <c r="I16" s="101">
        <v>0</v>
      </c>
      <c r="J16" s="101">
        <v>0</v>
      </c>
      <c r="K16" s="101">
        <v>0</v>
      </c>
      <c r="L16" s="101">
        <v>0</v>
      </c>
      <c r="M16" s="101">
        <v>0</v>
      </c>
      <c r="N16" s="101">
        <v>0</v>
      </c>
      <c r="O16" s="101">
        <v>0</v>
      </c>
      <c r="P16" s="101">
        <v>0</v>
      </c>
      <c r="Q16" s="101">
        <v>0</v>
      </c>
      <c r="R16" s="101">
        <v>0</v>
      </c>
      <c r="S16" s="101">
        <v>0</v>
      </c>
      <c r="T16" s="101">
        <v>0</v>
      </c>
      <c r="U16" s="101">
        <v>0</v>
      </c>
      <c r="V16" s="101">
        <v>0</v>
      </c>
      <c r="W16" s="88">
        <f>SUM(C16:V16)</f>
        <v>0</v>
      </c>
      <c r="X16" s="89" t="str">
        <f>IF(W16&lt;5,"erfüllt","nicht erfüllt")</f>
        <v>erfüllt</v>
      </c>
      <c r="Y16" s="90" t="str">
        <f>IF(W16&lt;4,"0",4-W16)</f>
        <v>0</v>
      </c>
      <c r="Z16" s="91" t="str">
        <f>IF(W16&lt;5,"Ihr Speiseplan enthält nur eine geringe Menge an industriell hergestellten Fleischersatzprodukten und erfüllt somit die Empfehlungen. ","Ihr Speiseplan enthält  zu viele Fleischersatzprodukte")</f>
        <v xml:space="preserve">Ihr Speiseplan enthält nur eine geringe Menge an industriell hergestellten Fleischersatzprodukten und erfüllt somit die Empfehlungen. </v>
      </c>
    </row>
    <row r="17" spans="1:26" ht="54.75" customHeight="1" thickBot="1" x14ac:dyDescent="0.35">
      <c r="A17" s="119"/>
      <c r="B17" s="40" t="s">
        <v>40</v>
      </c>
      <c r="C17" s="85">
        <v>0</v>
      </c>
      <c r="D17" s="85">
        <v>0</v>
      </c>
      <c r="E17" s="85">
        <v>0</v>
      </c>
      <c r="F17" s="85">
        <v>0</v>
      </c>
      <c r="G17" s="85">
        <v>1</v>
      </c>
      <c r="H17" s="85">
        <v>0</v>
      </c>
      <c r="I17" s="85">
        <v>0</v>
      </c>
      <c r="J17" s="85">
        <v>1</v>
      </c>
      <c r="K17" s="85">
        <v>0</v>
      </c>
      <c r="L17" s="85">
        <v>0</v>
      </c>
      <c r="M17" s="85">
        <v>0</v>
      </c>
      <c r="N17" s="85">
        <v>0</v>
      </c>
      <c r="O17" s="85">
        <v>1</v>
      </c>
      <c r="P17" s="85">
        <v>0</v>
      </c>
      <c r="Q17" s="85">
        <v>0</v>
      </c>
      <c r="R17" s="85">
        <v>0</v>
      </c>
      <c r="S17" s="85">
        <v>0</v>
      </c>
      <c r="T17" s="85">
        <v>0</v>
      </c>
      <c r="U17" s="85">
        <v>0</v>
      </c>
      <c r="V17" s="85">
        <v>0</v>
      </c>
      <c r="W17" s="73">
        <f t="shared" si="0"/>
        <v>3</v>
      </c>
      <c r="X17" s="16" t="str">
        <f>IF(W17&lt;3,"erfüllt","nicht erfüllt")</f>
        <v>nicht erfüllt</v>
      </c>
      <c r="Y17" s="55">
        <f>IF(W17&lt;2,"0",2-W17)</f>
        <v>-1</v>
      </c>
      <c r="Z17" s="43" t="str">
        <f>IF(W17&lt;3,"Ihr Speiseplan enthält nur eine geringe Menge an süßen Hauptgerichten und erfüllt somit die Empfehlungen. ","Ihr Speiseplan enthält  zu viele Süßspeisen.")</f>
        <v>Ihr Speiseplan enthält  zu viele Süßspeisen.</v>
      </c>
    </row>
    <row r="18" spans="1:26" s="66" customFormat="1" ht="16.2" thickBot="1" x14ac:dyDescent="0.35">
      <c r="A18" s="129" t="s">
        <v>8</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1"/>
    </row>
    <row r="19" spans="1:26" ht="54.75" customHeight="1" thickBot="1" x14ac:dyDescent="0.35">
      <c r="A19" s="45" t="s">
        <v>127</v>
      </c>
      <c r="B19" s="46" t="s">
        <v>105</v>
      </c>
      <c r="C19" s="57">
        <v>0</v>
      </c>
      <c r="D19" s="57">
        <v>1</v>
      </c>
      <c r="E19" s="57">
        <v>0</v>
      </c>
      <c r="F19" s="57">
        <v>0</v>
      </c>
      <c r="G19" s="57">
        <v>0</v>
      </c>
      <c r="H19" s="57">
        <v>0</v>
      </c>
      <c r="I19" s="57">
        <v>1</v>
      </c>
      <c r="J19" s="57">
        <v>0</v>
      </c>
      <c r="K19" s="57">
        <v>0</v>
      </c>
      <c r="L19" s="57">
        <v>0</v>
      </c>
      <c r="M19" s="57">
        <v>0</v>
      </c>
      <c r="N19" s="57">
        <v>0</v>
      </c>
      <c r="O19" s="57">
        <v>0</v>
      </c>
      <c r="P19" s="57">
        <v>0</v>
      </c>
      <c r="Q19" s="57">
        <v>1</v>
      </c>
      <c r="R19" s="57">
        <v>0</v>
      </c>
      <c r="S19" s="57">
        <v>0</v>
      </c>
      <c r="T19" s="57">
        <v>0</v>
      </c>
      <c r="U19" s="57">
        <v>0</v>
      </c>
      <c r="V19" s="57">
        <v>0</v>
      </c>
      <c r="W19" s="75">
        <f>SUM(C19:V19)</f>
        <v>3</v>
      </c>
      <c r="X19" s="18" t="str">
        <f>IF(W19&lt;5,"erfüllt","nicht erfüllt")</f>
        <v>erfüllt</v>
      </c>
      <c r="Y19" s="57" t="str">
        <f>IF(W19&lt;5,"0",4-W19)</f>
        <v>0</v>
      </c>
      <c r="Z19" s="47" t="str">
        <f>IF(W19&lt;5,"Sie erfüllen die Empfehlungen und bieten nur eine geringe Menge an frittierten und/oder panierten Speisen an. ","Ihr Speiseplan enthält zu viele panierte/frittierte Gerichte. Diese liefern  viel Fett und sollten gegen fettärmere Alternativen ausgetauscht werden. ")</f>
        <v xml:space="preserve">Sie erfüllen die Empfehlungen und bieten nur eine geringe Menge an frittierten und/oder panierten Speisen an. </v>
      </c>
    </row>
    <row r="20" spans="1:26" s="66" customFormat="1" ht="16.2" thickBot="1" x14ac:dyDescent="0.35">
      <c r="A20" s="129" t="s">
        <v>41</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1"/>
    </row>
    <row r="21" spans="1:26" ht="54.75" customHeight="1" x14ac:dyDescent="0.3">
      <c r="A21" s="118" t="s">
        <v>9</v>
      </c>
      <c r="B21" s="39" t="s">
        <v>129</v>
      </c>
      <c r="C21" s="54">
        <v>0</v>
      </c>
      <c r="D21" s="54">
        <v>1</v>
      </c>
      <c r="E21" s="54">
        <v>1</v>
      </c>
      <c r="F21" s="54">
        <v>1</v>
      </c>
      <c r="G21" s="54">
        <v>1</v>
      </c>
      <c r="H21" s="54">
        <v>1</v>
      </c>
      <c r="I21" s="54">
        <v>1</v>
      </c>
      <c r="J21" s="54">
        <v>1</v>
      </c>
      <c r="K21" s="54">
        <v>1</v>
      </c>
      <c r="L21" s="54">
        <v>1</v>
      </c>
      <c r="M21" s="54">
        <v>1</v>
      </c>
      <c r="N21" s="54">
        <v>0</v>
      </c>
      <c r="O21" s="54">
        <v>1</v>
      </c>
      <c r="P21" s="54">
        <v>1</v>
      </c>
      <c r="Q21" s="54">
        <v>1</v>
      </c>
      <c r="R21" s="54">
        <v>1</v>
      </c>
      <c r="S21" s="54">
        <v>1</v>
      </c>
      <c r="T21" s="54">
        <v>1</v>
      </c>
      <c r="U21" s="54">
        <v>1</v>
      </c>
      <c r="V21" s="54">
        <v>1</v>
      </c>
      <c r="W21" s="72">
        <f>SUM(C21:V21)</f>
        <v>18</v>
      </c>
      <c r="X21" s="15" t="str">
        <f>IF(W21&lt;20,"nicht erfüllt","erfüllt")</f>
        <v>nicht erfüllt</v>
      </c>
      <c r="Y21" s="54">
        <f>IF(W21&gt;20,"0",20-W21)</f>
        <v>2</v>
      </c>
      <c r="Z21" s="42" t="str">
        <f>IF(W21&lt;20,"Kartoffeln, Reis, Teigwaren und andere Getreideprodukte sollten täglich auf dem Speiseplan stehen. ","In Ihrer Einrichtung werden täglich Kartoffeln, Reis, Teigwaren und andere Getreideprodukte angeboten. Sie erfüllen somit die Empfehlung.")</f>
        <v xml:space="preserve">Kartoffeln, Reis, Teigwaren und andere Getreideprodukte sollten täglich auf dem Speiseplan stehen. </v>
      </c>
    </row>
    <row r="22" spans="1:26" ht="54.75" customHeight="1" x14ac:dyDescent="0.3">
      <c r="A22" s="121"/>
      <c r="B22" s="41" t="s">
        <v>11</v>
      </c>
      <c r="C22" s="86">
        <v>0</v>
      </c>
      <c r="D22" s="86">
        <v>0</v>
      </c>
      <c r="E22" s="86">
        <v>0</v>
      </c>
      <c r="F22" s="86">
        <v>0</v>
      </c>
      <c r="G22" s="86">
        <v>0</v>
      </c>
      <c r="H22" s="86">
        <v>0</v>
      </c>
      <c r="I22" s="86">
        <v>0</v>
      </c>
      <c r="J22" s="86">
        <v>0</v>
      </c>
      <c r="K22" s="86">
        <v>0</v>
      </c>
      <c r="L22" s="86">
        <v>0</v>
      </c>
      <c r="M22" s="86">
        <v>0</v>
      </c>
      <c r="N22" s="86">
        <v>0</v>
      </c>
      <c r="O22" s="86">
        <v>0</v>
      </c>
      <c r="P22" s="86">
        <v>0</v>
      </c>
      <c r="Q22" s="86">
        <v>0</v>
      </c>
      <c r="R22" s="86">
        <v>0</v>
      </c>
      <c r="S22" s="86">
        <v>0</v>
      </c>
      <c r="T22" s="86">
        <v>0</v>
      </c>
      <c r="U22" s="86">
        <v>0</v>
      </c>
      <c r="V22" s="86">
        <v>0</v>
      </c>
      <c r="W22" s="74">
        <f t="shared" ref="W22:W30" si="1">SUM(C22:V22)</f>
        <v>0</v>
      </c>
      <c r="X22" s="17" t="str">
        <f>IF(W22&lt;4,"nicht erfüllt","erfüllt")</f>
        <v>nicht erfüllt</v>
      </c>
      <c r="Y22" s="56">
        <f>IF(W22&gt;4,"0",4-W22)</f>
        <v>4</v>
      </c>
      <c r="Z22" s="44" t="str">
        <f>IF(W22&lt;4,"Ihr Speiseplan enthält zu wenig Vollkornprodukte. Diese liefern wertvolle Ballaststoffe und sollten deshalb regelmäßig auf dem Speiseplan stehen. ","Sie erfüllen die Empfehlungen. Vollkornprodukte sollten regelmäßig auf dem Speiseplan stehen, da sie wertvolle Ballaststoffe liefern. ")</f>
        <v xml:space="preserve">Ihr Speiseplan enthält zu wenig Vollkornprodukte. Diese liefern wertvolle Ballaststoffe und sollten deshalb regelmäßig auf dem Speiseplan stehen. </v>
      </c>
    </row>
    <row r="23" spans="1:26" ht="54.75" customHeight="1" thickBot="1" x14ac:dyDescent="0.35">
      <c r="A23" s="119"/>
      <c r="B23" s="40" t="s">
        <v>10</v>
      </c>
      <c r="C23" s="85">
        <v>0</v>
      </c>
      <c r="D23" s="85">
        <v>1</v>
      </c>
      <c r="E23" s="85">
        <v>0</v>
      </c>
      <c r="F23" s="85">
        <v>0</v>
      </c>
      <c r="G23" s="85">
        <v>0</v>
      </c>
      <c r="H23" s="85">
        <v>0</v>
      </c>
      <c r="I23" s="85">
        <v>1</v>
      </c>
      <c r="J23" s="85">
        <v>0</v>
      </c>
      <c r="K23" s="85">
        <v>0</v>
      </c>
      <c r="L23" s="85">
        <v>0</v>
      </c>
      <c r="M23" s="85">
        <v>0</v>
      </c>
      <c r="N23" s="85">
        <v>0</v>
      </c>
      <c r="O23" s="85">
        <v>0</v>
      </c>
      <c r="P23" s="85">
        <v>0</v>
      </c>
      <c r="Q23" s="85">
        <v>1</v>
      </c>
      <c r="R23" s="85">
        <v>0</v>
      </c>
      <c r="S23" s="85">
        <v>0</v>
      </c>
      <c r="T23" s="85">
        <v>0</v>
      </c>
      <c r="U23" s="85">
        <v>0</v>
      </c>
      <c r="V23" s="85">
        <v>0</v>
      </c>
      <c r="W23" s="73">
        <f t="shared" si="1"/>
        <v>3</v>
      </c>
      <c r="X23" s="16" t="str">
        <f>IF(W23&gt;4,"nicht erfüllt","erfüllt")</f>
        <v>erfüllt</v>
      </c>
      <c r="Y23" s="55" t="str">
        <f>IF(W23&lt;4,"0",4-W23)</f>
        <v>0</v>
      </c>
      <c r="Z23" s="43" t="str">
        <f>IF(W23&gt;4,"Das ist zuviel. Kartoffelerzeugnisse enthalten meist sehr viel Fett und Salz oder sind stark verarbeitet. Bieten Sie Kartoffeln als Salz- oder Pellkartoffel an. ","Sie bieten nur max. 4 x Kartoffelerzeugnisse in 20 Verpflegungstagen an und erfüllen somit die Empfehlungen. ")</f>
        <v xml:space="preserve">Sie bieten nur max. 4 x Kartoffelerzeugnisse in 20 Verpflegungstagen an und erfüllen somit die Empfehlungen. </v>
      </c>
    </row>
    <row r="24" spans="1:26" ht="54.75" customHeight="1" x14ac:dyDescent="0.3">
      <c r="A24" s="118" t="s">
        <v>42</v>
      </c>
      <c r="B24" s="39" t="s">
        <v>130</v>
      </c>
      <c r="C24" s="54">
        <v>1</v>
      </c>
      <c r="D24" s="54">
        <v>0</v>
      </c>
      <c r="E24" s="54">
        <v>1</v>
      </c>
      <c r="F24" s="54">
        <v>1</v>
      </c>
      <c r="G24" s="54">
        <v>1</v>
      </c>
      <c r="H24" s="54">
        <v>1</v>
      </c>
      <c r="I24" s="54">
        <v>0</v>
      </c>
      <c r="J24" s="54">
        <v>0</v>
      </c>
      <c r="K24" s="54">
        <v>1</v>
      </c>
      <c r="L24" s="54">
        <v>1</v>
      </c>
      <c r="M24" s="54">
        <v>1</v>
      </c>
      <c r="N24" s="54">
        <v>1</v>
      </c>
      <c r="O24" s="54">
        <v>0</v>
      </c>
      <c r="P24" s="54">
        <v>1</v>
      </c>
      <c r="Q24" s="54">
        <v>1</v>
      </c>
      <c r="R24" s="54">
        <v>1</v>
      </c>
      <c r="S24" s="54">
        <v>0</v>
      </c>
      <c r="T24" s="54">
        <v>1</v>
      </c>
      <c r="U24" s="54">
        <v>1</v>
      </c>
      <c r="V24" s="54">
        <v>1</v>
      </c>
      <c r="W24" s="72">
        <f t="shared" si="1"/>
        <v>15</v>
      </c>
      <c r="X24" s="15" t="str">
        <f>IF(W24&lt;20,"nicht erfüllt","erfüllt")</f>
        <v>nicht erfüllt</v>
      </c>
      <c r="Y24" s="54">
        <f>IF(W24&gt;20,"0",20-W24)</f>
        <v>5</v>
      </c>
      <c r="Z24" s="42" t="str">
        <f>IF(W24&lt;20,"Gemüse sollte täglich auf dem Speiseplan stehen, da es wertvolle Vitamine, Mineralstoffe liefert und wenig Kalorien enthält ","Sie bieten ausreichend Gemüse auf Ihrem Speiseplan an. Achten Sie auf fettarme und nährstofferhaltende Garmethoden. ")</f>
        <v xml:space="preserve">Gemüse sollte täglich auf dem Speiseplan stehen, da es wertvolle Vitamine, Mineralstoffe liefert und wenig Kalorien enthält </v>
      </c>
    </row>
    <row r="25" spans="1:26" ht="54.75" customHeight="1" x14ac:dyDescent="0.3">
      <c r="A25" s="120"/>
      <c r="B25" s="92" t="s">
        <v>222</v>
      </c>
      <c r="C25" s="101">
        <v>0</v>
      </c>
      <c r="D25" s="101">
        <v>0</v>
      </c>
      <c r="E25" s="101">
        <v>1</v>
      </c>
      <c r="F25" s="101">
        <v>0</v>
      </c>
      <c r="G25" s="101">
        <v>0</v>
      </c>
      <c r="H25" s="101">
        <v>1</v>
      </c>
      <c r="I25" s="101">
        <v>0</v>
      </c>
      <c r="J25" s="101">
        <v>0</v>
      </c>
      <c r="K25" s="101">
        <v>0</v>
      </c>
      <c r="L25" s="101">
        <v>0</v>
      </c>
      <c r="M25" s="101">
        <v>0</v>
      </c>
      <c r="N25" s="101">
        <v>0</v>
      </c>
      <c r="O25" s="101">
        <v>0</v>
      </c>
      <c r="P25" s="101">
        <v>0</v>
      </c>
      <c r="Q25" s="101">
        <v>1</v>
      </c>
      <c r="R25" s="101">
        <v>1</v>
      </c>
      <c r="S25" s="101">
        <v>0</v>
      </c>
      <c r="T25" s="101">
        <v>0</v>
      </c>
      <c r="U25" s="101">
        <v>1</v>
      </c>
      <c r="V25" s="101">
        <v>1</v>
      </c>
      <c r="W25" s="88">
        <f>SUM(C25:V25)</f>
        <v>6</v>
      </c>
      <c r="X25" s="89" t="str">
        <f>IF(W25&lt;8,"nicht erfüllt","erfüllt")</f>
        <v>nicht erfüllt</v>
      </c>
      <c r="Y25" s="90">
        <f>IF(W25&gt;8,"0",8-W25)</f>
        <v>2</v>
      </c>
      <c r="Z25" s="91" t="str">
        <f>IF(W25&lt;8,"Ihr Speiseplan enthält noch zu wenig Rohkost und Salat. Besonders in roher Form bleiben die Vitamine erhalten.","Sie bieten ausreichend Rohkost und Salat an und erfüllen somit die Empfehlungen. ")</f>
        <v>Ihr Speiseplan enthält noch zu wenig Rohkost und Salat. Besonders in roher Form bleiben die Vitamine erhalten.</v>
      </c>
    </row>
    <row r="26" spans="1:26" ht="54" customHeight="1" thickBot="1" x14ac:dyDescent="0.35">
      <c r="A26" s="119"/>
      <c r="B26" s="40" t="s">
        <v>120</v>
      </c>
      <c r="C26" s="85">
        <v>1</v>
      </c>
      <c r="D26" s="85">
        <v>0</v>
      </c>
      <c r="E26" s="85">
        <v>0</v>
      </c>
      <c r="F26" s="85">
        <v>0</v>
      </c>
      <c r="G26" s="85">
        <v>0</v>
      </c>
      <c r="H26" s="85">
        <v>0</v>
      </c>
      <c r="I26" s="85">
        <v>0</v>
      </c>
      <c r="J26" s="85">
        <v>0</v>
      </c>
      <c r="K26" s="85">
        <v>0</v>
      </c>
      <c r="L26" s="85">
        <v>0</v>
      </c>
      <c r="M26" s="85">
        <v>1</v>
      </c>
      <c r="N26" s="85">
        <v>1</v>
      </c>
      <c r="O26" s="85">
        <v>0</v>
      </c>
      <c r="P26" s="85">
        <v>0</v>
      </c>
      <c r="Q26" s="85">
        <v>0</v>
      </c>
      <c r="R26" s="85">
        <v>0</v>
      </c>
      <c r="S26" s="85">
        <v>0</v>
      </c>
      <c r="T26" s="85">
        <v>0</v>
      </c>
      <c r="U26" s="85">
        <v>0</v>
      </c>
      <c r="V26" s="85">
        <v>0</v>
      </c>
      <c r="W26" s="73">
        <f>SUM(C26:V26)</f>
        <v>3</v>
      </c>
      <c r="X26" s="16" t="str">
        <f>IF(W26&lt;4,"nicht erfüllt","erfüllt")</f>
        <v>nicht erfüllt</v>
      </c>
      <c r="Y26" s="55">
        <f>IF(W26&gt;4,"0",4-W26)</f>
        <v>1</v>
      </c>
      <c r="Z26" s="43" t="str">
        <f>IF(W26&lt;4,"Ihr Speiseplan enthält noch zu wenig Hülsenfrüchte. Diese eignen sich als pflanzliche Fleischalternative.","Sie bieten ausreichend Hülsenfrüchte an und erfüllen somit die Empfehlungen. ")</f>
        <v>Ihr Speiseplan enthält noch zu wenig Hülsenfrüchte. Diese eignen sich als pflanzliche Fleischalternative.</v>
      </c>
    </row>
    <row r="27" spans="1:26" ht="54.75" customHeight="1" x14ac:dyDescent="0.3">
      <c r="A27" s="118" t="s">
        <v>12</v>
      </c>
      <c r="B27" s="93" t="s">
        <v>44</v>
      </c>
      <c r="C27" s="94">
        <v>1</v>
      </c>
      <c r="D27" s="94">
        <v>0</v>
      </c>
      <c r="E27" s="94">
        <v>0</v>
      </c>
      <c r="F27" s="94">
        <v>0</v>
      </c>
      <c r="G27" s="94">
        <v>1</v>
      </c>
      <c r="H27" s="94">
        <v>0</v>
      </c>
      <c r="I27" s="94">
        <v>1</v>
      </c>
      <c r="J27" s="94">
        <v>1</v>
      </c>
      <c r="K27" s="94">
        <v>0</v>
      </c>
      <c r="L27" s="94">
        <v>0</v>
      </c>
      <c r="M27" s="94">
        <v>0</v>
      </c>
      <c r="N27" s="94">
        <v>0</v>
      </c>
      <c r="O27" s="94">
        <v>0</v>
      </c>
      <c r="P27" s="94">
        <v>0</v>
      </c>
      <c r="Q27" s="94">
        <v>0</v>
      </c>
      <c r="R27" s="94">
        <v>0</v>
      </c>
      <c r="S27" s="94">
        <v>1</v>
      </c>
      <c r="T27" s="94">
        <v>0</v>
      </c>
      <c r="U27" s="94">
        <v>1</v>
      </c>
      <c r="V27" s="94">
        <v>0</v>
      </c>
      <c r="W27" s="95">
        <f t="shared" si="1"/>
        <v>6</v>
      </c>
      <c r="X27" s="96" t="str">
        <f>IF(W27&lt;8,"nicht erfüllt","erfüllt")</f>
        <v>nicht erfüllt</v>
      </c>
      <c r="Y27" s="94">
        <f>IF(W27&gt;8,"0",8-W27)</f>
        <v>2</v>
      </c>
      <c r="Z27" s="97" t="str">
        <f>IF(W27&lt;8,"Obst liefert  wichtige Vitamine und wenig Kalorien und sollte mindestens 8x in 20 Verpflegungstagen angeboten werden. ","Sie bieten ausreichend Obst an. Achten Sie auf das Angebot von frischem Obst und vermeiden Konserven mit Zuckerzusatz.")</f>
        <v xml:space="preserve">Obst liefert  wichtige Vitamine und wenig Kalorien und sollte mindestens 8x in 20 Verpflegungstagen angeboten werden. </v>
      </c>
    </row>
    <row r="28" spans="1:26" ht="54.75" customHeight="1" thickBot="1" x14ac:dyDescent="0.35">
      <c r="A28" s="134"/>
      <c r="B28" s="40" t="s">
        <v>119</v>
      </c>
      <c r="C28" s="55">
        <v>0</v>
      </c>
      <c r="D28" s="55">
        <v>0</v>
      </c>
      <c r="E28" s="55">
        <v>0</v>
      </c>
      <c r="F28" s="55">
        <v>0</v>
      </c>
      <c r="G28" s="55">
        <v>0</v>
      </c>
      <c r="H28" s="55">
        <v>0</v>
      </c>
      <c r="I28" s="55">
        <v>1</v>
      </c>
      <c r="J28" s="55">
        <v>0</v>
      </c>
      <c r="K28" s="55">
        <v>0</v>
      </c>
      <c r="L28" s="55">
        <v>0</v>
      </c>
      <c r="M28" s="55">
        <v>0</v>
      </c>
      <c r="N28" s="55">
        <v>0</v>
      </c>
      <c r="O28" s="55">
        <v>0</v>
      </c>
      <c r="P28" s="55">
        <v>0</v>
      </c>
      <c r="Q28" s="55">
        <v>0</v>
      </c>
      <c r="R28" s="55">
        <v>0</v>
      </c>
      <c r="S28" s="55">
        <v>1</v>
      </c>
      <c r="T28" s="55">
        <v>0</v>
      </c>
      <c r="U28" s="55">
        <v>0</v>
      </c>
      <c r="V28" s="55">
        <v>0</v>
      </c>
      <c r="W28" s="73">
        <f>SUM(C28:V28)</f>
        <v>2</v>
      </c>
      <c r="X28" s="16" t="str">
        <f>IF(W28&lt;4,"nicht erfüllt","erfüllt")</f>
        <v>nicht erfüllt</v>
      </c>
      <c r="Y28" s="55">
        <f>IF(W28&gt;4,"0",4-W28)</f>
        <v>2</v>
      </c>
      <c r="Z28" s="43" t="str">
        <f>IF(W28&lt;4,"Ihr Speiseplan enthält noch zu wenig Stückobst. Eine (Kinder-) Handvoll ungesalzener Nüsse oder Ölsaaten können eine Portion Obst am Tag ersetzen .","Sie bieten ausreichend Stückobst an und erfüllen somit die Empfehlungen. ")</f>
        <v>Ihr Speiseplan enthält noch zu wenig Stückobst. Eine (Kinder-) Handvoll ungesalzener Nüsse oder Ölsaaten können eine Portion Obst am Tag ersetzen .</v>
      </c>
    </row>
    <row r="29" spans="1:26" ht="54.75" customHeight="1" thickBot="1" x14ac:dyDescent="0.35">
      <c r="A29" s="45" t="s">
        <v>13</v>
      </c>
      <c r="B29" s="46" t="s">
        <v>106</v>
      </c>
      <c r="C29" s="57">
        <v>1</v>
      </c>
      <c r="D29" s="57">
        <v>0</v>
      </c>
      <c r="E29" s="57">
        <v>0</v>
      </c>
      <c r="F29" s="57">
        <v>0</v>
      </c>
      <c r="G29" s="57">
        <v>1</v>
      </c>
      <c r="H29" s="57">
        <v>1</v>
      </c>
      <c r="I29" s="57">
        <v>0</v>
      </c>
      <c r="J29" s="57">
        <v>1</v>
      </c>
      <c r="K29" s="57">
        <v>0</v>
      </c>
      <c r="L29" s="57">
        <v>0</v>
      </c>
      <c r="M29" s="57">
        <v>0</v>
      </c>
      <c r="N29" s="57">
        <v>0</v>
      </c>
      <c r="O29" s="57">
        <v>0</v>
      </c>
      <c r="P29" s="57">
        <v>1</v>
      </c>
      <c r="Q29" s="57">
        <v>0</v>
      </c>
      <c r="R29" s="57">
        <v>1</v>
      </c>
      <c r="S29" s="57">
        <v>0</v>
      </c>
      <c r="T29" s="57">
        <v>0</v>
      </c>
      <c r="U29" s="57">
        <v>1</v>
      </c>
      <c r="V29" s="57">
        <v>0</v>
      </c>
      <c r="W29" s="75">
        <f t="shared" si="1"/>
        <v>7</v>
      </c>
      <c r="X29" s="18" t="str">
        <f>IF(W29&lt;8,"nicht erfüllt","erfüllt")</f>
        <v>nicht erfüllt</v>
      </c>
      <c r="Y29" s="57">
        <f>IF(W29&gt;8,"0",8-W29)</f>
        <v>1</v>
      </c>
      <c r="Z29" s="47" t="str">
        <f>IF(W29&lt;8," Als ideale Calcium- und Eiweißlieferanten  sollten Milch und Milchprodukte mindestens 8x in 20 Verpflegungstagen angeboten werden. ","Sie bieten ausreichend Milch und Milchprodukte an. Diese Lebensmittel liefern viel Calcium und gehören zu einer ausgewogenen Ernährung dazu. ")</f>
        <v xml:space="preserve"> Als ideale Calcium- und Eiweißlieferanten  sollten Milch und Milchprodukte mindestens 8x in 20 Verpflegungstagen angeboten werden. </v>
      </c>
    </row>
    <row r="30" spans="1:26" s="67" customFormat="1" ht="54.75" customHeight="1" thickBot="1" x14ac:dyDescent="0.35">
      <c r="A30" s="45" t="s">
        <v>126</v>
      </c>
      <c r="B30" s="46" t="s">
        <v>7</v>
      </c>
      <c r="C30" s="57">
        <v>1</v>
      </c>
      <c r="D30" s="57">
        <v>1</v>
      </c>
      <c r="E30" s="57">
        <v>1</v>
      </c>
      <c r="F30" s="57">
        <v>1</v>
      </c>
      <c r="G30" s="57">
        <v>1</v>
      </c>
      <c r="H30" s="57">
        <v>1</v>
      </c>
      <c r="I30" s="57">
        <v>1</v>
      </c>
      <c r="J30" s="57">
        <v>1</v>
      </c>
      <c r="K30" s="57">
        <v>1</v>
      </c>
      <c r="L30" s="57">
        <v>1</v>
      </c>
      <c r="M30" s="57">
        <v>1</v>
      </c>
      <c r="N30" s="57">
        <v>1</v>
      </c>
      <c r="O30" s="57">
        <v>1</v>
      </c>
      <c r="P30" s="57">
        <v>1</v>
      </c>
      <c r="Q30" s="57">
        <v>1</v>
      </c>
      <c r="R30" s="57">
        <v>1</v>
      </c>
      <c r="S30" s="57">
        <v>1</v>
      </c>
      <c r="T30" s="57">
        <v>1</v>
      </c>
      <c r="U30" s="57">
        <v>1</v>
      </c>
      <c r="V30" s="57">
        <v>1</v>
      </c>
      <c r="W30" s="75">
        <f t="shared" si="1"/>
        <v>20</v>
      </c>
      <c r="X30" s="18" t="str">
        <f xml:space="preserve"> IF(W30&lt;20,"nicht erfüllt","erfüllt")</f>
        <v>erfüllt</v>
      </c>
      <c r="Y30" s="57">
        <f xml:space="preserve"> IF(W30&gt;20,"0",20-W30)</f>
        <v>0</v>
      </c>
      <c r="Z30" s="47" t="str">
        <f>IF(W30&lt;20,"Zu jedem Mittagessen gehört ein kalorienfreies Getränk. Geeignet sind Wasser sowie  Früchte- und Kräutertees (je ohne Zucker / Süßungsmittel).","Sie erfüllen die Empfehlung und bieten zu jedem  Mittagessen ein kalorienfreies Getränk an.")</f>
        <v>Sie erfüllen die Empfehlung und bieten zu jedem  Mittagessen ein kalorienfreies Getränk an.</v>
      </c>
    </row>
    <row r="31" spans="1:26" s="68" customFormat="1" ht="54" customHeight="1" x14ac:dyDescent="0.3">
      <c r="A31" s="49" t="s">
        <v>62</v>
      </c>
      <c r="B31" s="50" t="s">
        <v>45</v>
      </c>
      <c r="C31" s="58">
        <v>0</v>
      </c>
      <c r="D31" s="58">
        <v>0</v>
      </c>
      <c r="E31" s="58">
        <v>0</v>
      </c>
      <c r="F31" s="58">
        <v>0</v>
      </c>
      <c r="G31" s="58">
        <v>0</v>
      </c>
      <c r="H31" s="58">
        <v>0</v>
      </c>
      <c r="I31" s="58">
        <v>0</v>
      </c>
      <c r="J31" s="58">
        <v>1</v>
      </c>
      <c r="K31" s="58">
        <v>0</v>
      </c>
      <c r="L31" s="58">
        <v>0</v>
      </c>
      <c r="M31" s="58">
        <v>0</v>
      </c>
      <c r="N31" s="58">
        <v>0</v>
      </c>
      <c r="O31" s="58">
        <v>0</v>
      </c>
      <c r="P31" s="58">
        <v>0</v>
      </c>
      <c r="Q31" s="58">
        <v>0</v>
      </c>
      <c r="R31" s="58">
        <v>0</v>
      </c>
      <c r="S31" s="58">
        <v>0</v>
      </c>
      <c r="T31" s="58">
        <v>0</v>
      </c>
      <c r="U31" s="58">
        <v>0</v>
      </c>
      <c r="V31" s="58">
        <v>0</v>
      </c>
      <c r="W31" s="76">
        <f>SUM(C31:V31)</f>
        <v>1</v>
      </c>
      <c r="X31" s="78"/>
      <c r="Y31" s="79"/>
      <c r="Z31" s="48" t="s">
        <v>79</v>
      </c>
    </row>
    <row r="32" spans="1:26" s="68" customFormat="1" ht="54.75" customHeight="1" x14ac:dyDescent="0.3">
      <c r="A32" s="51"/>
      <c r="B32" s="33" t="s">
        <v>46</v>
      </c>
      <c r="C32" s="59">
        <v>0</v>
      </c>
      <c r="D32" s="59">
        <v>0</v>
      </c>
      <c r="E32" s="59">
        <v>0</v>
      </c>
      <c r="F32" s="59">
        <v>1</v>
      </c>
      <c r="G32" s="59">
        <v>0</v>
      </c>
      <c r="H32" s="59">
        <v>0</v>
      </c>
      <c r="I32" s="59">
        <v>0</v>
      </c>
      <c r="J32" s="59">
        <v>0</v>
      </c>
      <c r="K32" s="59">
        <v>0</v>
      </c>
      <c r="L32" s="59">
        <v>0</v>
      </c>
      <c r="M32" s="59">
        <v>1</v>
      </c>
      <c r="N32" s="59">
        <v>0</v>
      </c>
      <c r="O32" s="59">
        <v>0</v>
      </c>
      <c r="P32" s="59">
        <v>0</v>
      </c>
      <c r="Q32" s="59">
        <v>0</v>
      </c>
      <c r="R32" s="59">
        <v>0</v>
      </c>
      <c r="S32" s="59">
        <v>0</v>
      </c>
      <c r="T32" s="59">
        <v>0</v>
      </c>
      <c r="U32" s="59">
        <v>0</v>
      </c>
      <c r="V32" s="59">
        <v>0</v>
      </c>
      <c r="W32" s="77">
        <f>SUM(C32:V32)</f>
        <v>2</v>
      </c>
      <c r="X32" s="80"/>
      <c r="Y32" s="81"/>
      <c r="Z32" s="17" t="s">
        <v>47</v>
      </c>
    </row>
    <row r="33" spans="24:24" x14ac:dyDescent="0.3">
      <c r="X33" s="69"/>
    </row>
  </sheetData>
  <sheetProtection sheet="1" objects="1" selectLockedCells="1" selectUnlockedCells="1"/>
  <protectedRanges>
    <protectedRange sqref="C21:V32" name="Bereich1"/>
  </protectedRanges>
  <mergeCells count="10">
    <mergeCell ref="A27:A28"/>
    <mergeCell ref="A20:Z20"/>
    <mergeCell ref="A21:A23"/>
    <mergeCell ref="A24:A26"/>
    <mergeCell ref="C6:V6"/>
    <mergeCell ref="C7:V7"/>
    <mergeCell ref="A11:A12"/>
    <mergeCell ref="A13:A14"/>
    <mergeCell ref="A15:A17"/>
    <mergeCell ref="A18:Z18"/>
  </mergeCells>
  <conditionalFormatting sqref="X17">
    <cfRule type="containsText" dxfId="39" priority="39" operator="containsText" text="nicht erfüllt">
      <formula>NOT(ISERROR(SEARCH("nicht erfüllt",X17)))</formula>
    </cfRule>
    <cfRule type="containsText" dxfId="38" priority="40" operator="containsText" text="erfüllt">
      <formula>NOT(ISERROR(SEARCH("erfüllt",X17)))</formula>
    </cfRule>
  </conditionalFormatting>
  <conditionalFormatting sqref="X19">
    <cfRule type="containsText" dxfId="37" priority="35" operator="containsText" text="nicht erfüllt">
      <formula>NOT(ISERROR(SEARCH("nicht erfüllt",X19)))</formula>
    </cfRule>
    <cfRule type="containsText" dxfId="36" priority="36" operator="containsText" text="nicht erfüllt">
      <formula>NOT(ISERROR(SEARCH("nicht erfüllt",X19)))</formula>
    </cfRule>
    <cfRule type="containsText" dxfId="35" priority="37" operator="containsText" text="nicht erfüllt">
      <formula>NOT(ISERROR(SEARCH("nicht erfüllt",X19)))</formula>
    </cfRule>
    <cfRule type="containsText" dxfId="34" priority="38" operator="containsText" text="erfüllt">
      <formula>NOT(ISERROR(SEARCH("erfüllt",X19)))</formula>
    </cfRule>
  </conditionalFormatting>
  <conditionalFormatting sqref="X21">
    <cfRule type="containsText" dxfId="33" priority="33" operator="containsText" text="nicht erfüllt">
      <formula>NOT(ISERROR(SEARCH("nicht erfüllt",X21)))</formula>
    </cfRule>
    <cfRule type="containsText" dxfId="32" priority="34" operator="containsText" text="erfüllt">
      <formula>NOT(ISERROR(SEARCH("erfüllt",X21)))</formula>
    </cfRule>
  </conditionalFormatting>
  <conditionalFormatting sqref="X22">
    <cfRule type="containsText" dxfId="31" priority="31" operator="containsText" text="nicht erfüllt">
      <formula>NOT(ISERROR(SEARCH("nicht erfüllt",X22)))</formula>
    </cfRule>
    <cfRule type="containsText" dxfId="30" priority="32" operator="containsText" text="erfüllt">
      <formula>NOT(ISERROR(SEARCH("erfüllt",X22)))</formula>
    </cfRule>
  </conditionalFormatting>
  <conditionalFormatting sqref="X23">
    <cfRule type="containsText" dxfId="29" priority="29" operator="containsText" text="nicht erfüllt">
      <formula>NOT(ISERROR(SEARCH("nicht erfüllt",X23)))</formula>
    </cfRule>
    <cfRule type="containsText" dxfId="28" priority="30" operator="containsText" text="erfüllt">
      <formula>NOT(ISERROR(SEARCH("erfüllt",X23)))</formula>
    </cfRule>
  </conditionalFormatting>
  <conditionalFormatting sqref="X24:X25">
    <cfRule type="containsText" dxfId="27" priority="27" operator="containsText" text="nicht erfüllt">
      <formula>NOT(ISERROR(SEARCH("nicht erfüllt",X24)))</formula>
    </cfRule>
    <cfRule type="containsText" dxfId="26" priority="28" operator="containsText" text="erfüllt">
      <formula>NOT(ISERROR(SEARCH("erfüllt",X24)))</formula>
    </cfRule>
  </conditionalFormatting>
  <conditionalFormatting sqref="X26">
    <cfRule type="containsText" dxfId="25" priority="25" operator="containsText" text="nicht erfüllt">
      <formula>NOT(ISERROR(SEARCH("nicht erfüllt",X26)))</formula>
    </cfRule>
    <cfRule type="containsText" dxfId="24" priority="26" operator="containsText" text="erfüllt">
      <formula>NOT(ISERROR(SEARCH("erfüllt",X26)))</formula>
    </cfRule>
  </conditionalFormatting>
  <conditionalFormatting sqref="X27:X28">
    <cfRule type="containsText" dxfId="23" priority="23" operator="containsText" text="nicht erfüllt">
      <formula>NOT(ISERROR(SEARCH("nicht erfüllt",X27)))</formula>
    </cfRule>
    <cfRule type="containsText" dxfId="22" priority="24" operator="containsText" text="erfüllt">
      <formula>NOT(ISERROR(SEARCH("erfüllt",X27)))</formula>
    </cfRule>
  </conditionalFormatting>
  <conditionalFormatting sqref="X29">
    <cfRule type="containsText" dxfId="21" priority="21" operator="containsText" text="nicht erfüllt">
      <formula>NOT(ISERROR(SEARCH("nicht erfüllt",X29)))</formula>
    </cfRule>
    <cfRule type="containsText" dxfId="20" priority="22" operator="containsText" text="erfüllt">
      <formula>NOT(ISERROR(SEARCH("erfüllt",X29)))</formula>
    </cfRule>
  </conditionalFormatting>
  <conditionalFormatting sqref="X30">
    <cfRule type="containsText" dxfId="19" priority="19" operator="containsText" text="nicht erfüllt">
      <formula>NOT(ISERROR(SEARCH("nicht erfüllt",X30)))</formula>
    </cfRule>
    <cfRule type="containsText" dxfId="18" priority="20" operator="containsText" text="erfüllt">
      <formula>NOT(ISERROR(SEARCH("erfüllt",X30)))</formula>
    </cfRule>
  </conditionalFormatting>
  <conditionalFormatting sqref="X16">
    <cfRule type="containsText" dxfId="17" priority="16" operator="containsText" text="nicht erfüllt">
      <formula>NOT(ISERROR(SEARCH("nicht erfüllt",X16)))</formula>
    </cfRule>
    <cfRule type="containsText" dxfId="16" priority="17" operator="containsText" text="erfüllt">
      <formula>NOT(ISERROR(SEARCH("erfüllt",X16)))</formula>
    </cfRule>
    <cfRule type="containsText" dxfId="15" priority="18" operator="containsText" text="nicht erfüllt">
      <formula>NOT(ISERROR(SEARCH("nicht erfüllt",X16)))</formula>
    </cfRule>
  </conditionalFormatting>
  <conditionalFormatting sqref="X11">
    <cfRule type="containsText" dxfId="14" priority="13" operator="containsText" text="nicht erfüllt">
      <formula>NOT(ISERROR(SEARCH("nicht erfüllt",X11)))</formula>
    </cfRule>
    <cfRule type="containsText" dxfId="13" priority="14" operator="containsText" text="erfüllt">
      <formula>NOT(ISERROR(SEARCH("erfüllt",X11)))</formula>
    </cfRule>
    <cfRule type="containsText" dxfId="12" priority="15" operator="containsText" text="nicht erfüllt">
      <formula>NOT(ISERROR(SEARCH("nicht erfüllt",X11)))</formula>
    </cfRule>
  </conditionalFormatting>
  <conditionalFormatting sqref="X12">
    <cfRule type="containsText" dxfId="11" priority="10" operator="containsText" text="nicht erfüllt">
      <formula>NOT(ISERROR(SEARCH("nicht erfüllt",X12)))</formula>
    </cfRule>
    <cfRule type="containsText" dxfId="10" priority="11" operator="containsText" text="erfüllt">
      <formula>NOT(ISERROR(SEARCH("erfüllt",X12)))</formula>
    </cfRule>
    <cfRule type="containsText" dxfId="9" priority="12" operator="containsText" text="nicht erfüllt">
      <formula>NOT(ISERROR(SEARCH("nicht erfüllt",X12)))</formula>
    </cfRule>
  </conditionalFormatting>
  <conditionalFormatting sqref="X14">
    <cfRule type="containsText" dxfId="8" priority="7" operator="containsText" text="nicht erfüllt">
      <formula>NOT(ISERROR(SEARCH("nicht erfüllt",X14)))</formula>
    </cfRule>
    <cfRule type="containsText" dxfId="7" priority="8" operator="containsText" text="erfüllt">
      <formula>NOT(ISERROR(SEARCH("erfüllt",X14)))</formula>
    </cfRule>
    <cfRule type="containsText" dxfId="6" priority="9" operator="containsText" text="nicht erfüllt">
      <formula>NOT(ISERROR(SEARCH("nicht erfüllt",X14)))</formula>
    </cfRule>
  </conditionalFormatting>
  <conditionalFormatting sqref="X13">
    <cfRule type="containsText" dxfId="5" priority="4" operator="containsText" text="nicht erfüllt">
      <formula>NOT(ISERROR(SEARCH("nicht erfüllt",X13)))</formula>
    </cfRule>
    <cfRule type="containsText" dxfId="4" priority="5" operator="containsText" text="erfüllt">
      <formula>NOT(ISERROR(SEARCH("erfüllt",X13)))</formula>
    </cfRule>
    <cfRule type="containsText" dxfId="3" priority="6" operator="containsText" text="nicht erfüllt">
      <formula>NOT(ISERROR(SEARCH("nicht erfüllt",X13)))</formula>
    </cfRule>
  </conditionalFormatting>
  <conditionalFormatting sqref="X15">
    <cfRule type="containsText" dxfId="2" priority="1" operator="containsText" text="nicht erfüllt">
      <formula>NOT(ISERROR(SEARCH("nicht erfüllt",X15)))</formula>
    </cfRule>
    <cfRule type="containsText" dxfId="1" priority="2" operator="containsText" text="erfüllt">
      <formula>NOT(ISERROR(SEARCH("erfüllt",X15)))</formula>
    </cfRule>
    <cfRule type="containsText" dxfId="0" priority="3" operator="containsText" text="nicht erfüllt">
      <formula>NOT(ISERROR(SEARCH("nicht erfüllt",X15)))</formula>
    </cfRule>
  </conditionalFormatting>
  <dataValidations count="2">
    <dataValidation type="list" allowBlank="1" showInputMessage="1" showErrorMessage="1" error="Bitte wählen Sie 0 oder 1" prompt="Bitte wählen Sie 0 oder 1" sqref="C11:V17" xr:uid="{B4436A2C-1640-434A-BDA8-025B6681283E}">
      <formula1>Auswahl</formula1>
    </dataValidation>
    <dataValidation type="list" allowBlank="1" showInputMessage="1" showErrorMessage="1" sqref="C19:V19 C21:V32" xr:uid="{8E9F229E-A60C-4E37-9CB4-747910FAA053}">
      <formula1>"0,1"</formula1>
    </dataValidation>
  </dataValidations>
  <pageMargins left="0.23622047244094491" right="0.23622047244094491" top="0.74803149606299213" bottom="0.74803149606299213" header="0.31496062992125984" footer="0.31496062992125984"/>
  <pageSetup paperSize="8" scale="44" orientation="landscape" r:id="rId1"/>
  <headerFooter>
    <oddHeader>&amp;R&amp;G</oddHeader>
    <oddFooter>&amp;CStand: Juli 2018
&amp;R&amp;10Fachstelle Kita- und Schulverpflegung Bayern am Kompetenzzentrum für Ernährung
Hofer Straße 20  95326 Kulmbach
www.kitaverpflegung.bayern.de   www.schulverpflegung.bayern.de</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Speiseplan-Check MV</vt:lpstr>
      <vt:lpstr>Erläuterungen</vt:lpstr>
      <vt:lpstr>Beispiel</vt:lpstr>
      <vt:lpstr>Auswahl</vt:lpstr>
      <vt:lpstr>Auswahl2</vt:lpstr>
      <vt:lpstr>Beispiel!Druckbereich</vt:lpstr>
      <vt:lpstr>Erläuterungen!Druckbereich</vt:lpstr>
      <vt:lpstr>'Speiseplan-Check MV'!Druckbereich</vt:lpstr>
    </vt:vector>
  </TitlesOfParts>
  <Company>StMELF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Püttmann, Rosina (KErn)</dc:creator>
  <cp:lastModifiedBy>Püttmann, Rosina (KErn)</cp:lastModifiedBy>
  <cp:lastPrinted>2021-09-28T12:29:26Z</cp:lastPrinted>
  <dcterms:created xsi:type="dcterms:W3CDTF">2018-04-09T13:10:10Z</dcterms:created>
  <dcterms:modified xsi:type="dcterms:W3CDTF">2023-05-19T09:52:36Z</dcterms:modified>
</cp:coreProperties>
</file>